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1dbad18de92975/Documents/Skripsi/Jurnal VSM Baru/Road SKripsi/Skripsi/"/>
    </mc:Choice>
  </mc:AlternateContent>
  <xr:revisionPtr revIDLastSave="286" documentId="8_{99E9AA18-5879-44EE-A1E4-20C849965842}" xr6:coauthVersionLast="47" xr6:coauthVersionMax="47" xr10:uidLastSave="{9592B97E-D2C9-4290-BA42-C8CDC13FE79C}"/>
  <bookViews>
    <workbookView xWindow="-110" yWindow="-110" windowWidth="19420" windowHeight="11020" xr2:uid="{E5196269-1EF7-4708-95A1-4CA7F6A45844}"/>
  </bookViews>
  <sheets>
    <sheet name="Perhitungan Data" sheetId="1" r:id="rId1"/>
    <sheet name="Observasi Wakt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6" i="1" l="1"/>
  <c r="T92" i="1"/>
  <c r="R82" i="1"/>
  <c r="D78" i="1"/>
  <c r="S82" i="1"/>
  <c r="R94" i="1"/>
  <c r="R93" i="1"/>
  <c r="R92" i="1"/>
  <c r="D126" i="1"/>
  <c r="S92" i="1"/>
  <c r="R91" i="1"/>
  <c r="S91" i="1" s="1"/>
  <c r="D125" i="1"/>
  <c r="S93" i="1"/>
  <c r="S94" i="1"/>
  <c r="D128" i="1"/>
  <c r="D127" i="1"/>
  <c r="F126" i="1"/>
  <c r="Q72" i="1"/>
  <c r="Q74" i="1"/>
  <c r="Q73" i="1"/>
  <c r="Q68" i="1"/>
  <c r="Q45" i="1"/>
  <c r="Q71" i="1"/>
  <c r="Q70" i="1"/>
  <c r="Q69" i="1"/>
  <c r="D63" i="1"/>
  <c r="D62" i="1"/>
  <c r="D61" i="1"/>
  <c r="D60" i="1"/>
  <c r="D59" i="1"/>
  <c r="D58" i="1"/>
  <c r="D57" i="1"/>
  <c r="D64" i="1"/>
  <c r="Q60" i="1"/>
  <c r="R60" i="1" s="1"/>
  <c r="Q58" i="1"/>
  <c r="R58" i="1" s="1"/>
  <c r="R55" i="1"/>
  <c r="Q53" i="1"/>
  <c r="Q48" i="1"/>
  <c r="R48" i="1" s="1"/>
  <c r="R45" i="1"/>
  <c r="Q40" i="1"/>
  <c r="R40" i="1" s="1"/>
  <c r="Q38" i="1"/>
  <c r="E73" i="1"/>
  <c r="D89" i="1" s="1"/>
  <c r="R84" i="1"/>
  <c r="E71" i="1"/>
  <c r="D87" i="1" s="1"/>
  <c r="D80" i="1"/>
  <c r="E69" i="1"/>
  <c r="E70" i="1"/>
  <c r="D79" i="1"/>
  <c r="R39" i="1"/>
  <c r="R41" i="1"/>
  <c r="R42" i="1"/>
  <c r="R43" i="1"/>
  <c r="R44" i="1"/>
  <c r="R46" i="1"/>
  <c r="R47" i="1"/>
  <c r="R49" i="1"/>
  <c r="R50" i="1"/>
  <c r="R51" i="1"/>
  <c r="R52" i="1"/>
  <c r="R53" i="1"/>
  <c r="R54" i="1"/>
  <c r="R56" i="1"/>
  <c r="R57" i="1"/>
  <c r="R59" i="1"/>
  <c r="R61" i="1"/>
  <c r="D51" i="1"/>
  <c r="E48" i="1"/>
  <c r="E36" i="1"/>
  <c r="E28" i="1"/>
  <c r="R37" i="1"/>
  <c r="E44" i="1"/>
  <c r="D88" i="1"/>
  <c r="E50" i="1"/>
  <c r="E27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5" i="1"/>
  <c r="E46" i="1"/>
  <c r="E47" i="1"/>
  <c r="E49" i="1"/>
  <c r="E26" i="1"/>
  <c r="L8" i="1"/>
  <c r="L9" i="1"/>
  <c r="L10" i="1"/>
  <c r="L11" i="1"/>
  <c r="L12" i="1"/>
  <c r="L7" i="1"/>
  <c r="E15" i="1"/>
  <c r="Q75" i="1" l="1"/>
  <c r="E128" i="1"/>
  <c r="E125" i="1"/>
  <c r="E80" i="1"/>
  <c r="E74" i="1"/>
  <c r="R83" i="1"/>
  <c r="Q62" i="1"/>
  <c r="Q64" i="1" s="1"/>
  <c r="R38" i="1"/>
  <c r="R62" i="1" s="1"/>
  <c r="D53" i="1"/>
  <c r="E78" i="1"/>
  <c r="D54" i="1"/>
  <c r="F78" i="1"/>
  <c r="G69" i="1"/>
  <c r="D81" i="1"/>
  <c r="E79" i="1"/>
  <c r="E89" i="1" s="1"/>
  <c r="F73" i="1"/>
  <c r="F80" i="1"/>
  <c r="E127" i="1"/>
  <c r="E126" i="1"/>
  <c r="E51" i="1"/>
  <c r="D85" i="1"/>
  <c r="F70" i="1"/>
  <c r="E86" i="1"/>
  <c r="F79" i="1"/>
  <c r="F71" i="1"/>
  <c r="G70" i="1"/>
  <c r="G71" i="1"/>
  <c r="G73" i="1"/>
  <c r="G72" i="1"/>
  <c r="E87" i="1"/>
  <c r="F69" i="1"/>
  <c r="R85" i="1" l="1"/>
  <c r="G79" i="1"/>
  <c r="S84" i="1"/>
  <c r="S83" i="1"/>
  <c r="G80" i="1"/>
  <c r="G78" i="1"/>
  <c r="E129" i="1"/>
  <c r="E85" i="1"/>
  <c r="F85" i="1" s="1"/>
  <c r="G74" i="1"/>
  <c r="F81" i="1"/>
  <c r="H69" i="1"/>
  <c r="F86" i="1"/>
  <c r="F89" i="1"/>
  <c r="F87" i="1"/>
  <c r="F88" i="1"/>
  <c r="H72" i="1"/>
  <c r="H71" i="1"/>
  <c r="H70" i="1"/>
  <c r="H73" i="1"/>
  <c r="I13" i="1"/>
  <c r="H13" i="1"/>
  <c r="G13" i="1"/>
  <c r="F13" i="1"/>
  <c r="E13" i="1"/>
  <c r="J12" i="1"/>
  <c r="J11" i="1"/>
  <c r="J10" i="1"/>
  <c r="J9" i="1"/>
  <c r="J8" i="1"/>
  <c r="J7" i="1"/>
  <c r="G81" i="1" l="1"/>
  <c r="S85" i="1"/>
  <c r="K7" i="1"/>
  <c r="E14" i="1"/>
  <c r="J14" i="1"/>
  <c r="N8" i="1" l="1"/>
  <c r="M15" i="1"/>
</calcChain>
</file>

<file path=xl/sharedStrings.xml><?xml version="1.0" encoding="utf-8"?>
<sst xmlns="http://schemas.openxmlformats.org/spreadsheetml/2006/main" count="899" uniqueCount="186">
  <si>
    <t>No</t>
  </si>
  <si>
    <t>NVA</t>
  </si>
  <si>
    <t>NNVA</t>
  </si>
  <si>
    <t>VA</t>
  </si>
  <si>
    <t>Pengukuran</t>
  </si>
  <si>
    <t>Pelubangan</t>
  </si>
  <si>
    <t>Inspeksi</t>
  </si>
  <si>
    <t>Total</t>
  </si>
  <si>
    <t>Transportasi</t>
  </si>
  <si>
    <t>Overprocessing</t>
  </si>
  <si>
    <t>Inventory</t>
  </si>
  <si>
    <t>Defect</t>
  </si>
  <si>
    <t>Waste</t>
  </si>
  <si>
    <t>Presentase</t>
  </si>
  <si>
    <t>Deskripsi Aktivitas</t>
  </si>
  <si>
    <t>Waktu (Detik)</t>
  </si>
  <si>
    <t>Pengelompokan Aktifitas</t>
  </si>
  <si>
    <t>O</t>
  </si>
  <si>
    <t>T</t>
  </si>
  <si>
    <t>I</t>
  </si>
  <si>
    <t>S</t>
  </si>
  <si>
    <t>D</t>
  </si>
  <si>
    <t>Kategori</t>
  </si>
  <si>
    <t xml:space="preserve">Mengukur besi </t>
  </si>
  <si>
    <t>Pemotongan besi</t>
  </si>
  <si>
    <t>Mencari pahatan yang sesuai</t>
  </si>
  <si>
    <t>Pelubangan komponen dengan menyesuaikan ukuran</t>
  </si>
  <si>
    <t>Pengiriman</t>
  </si>
  <si>
    <t>ѵ</t>
  </si>
  <si>
    <t>Pengecekan potongan</t>
  </si>
  <si>
    <t>Periode (Bulan)</t>
  </si>
  <si>
    <t>Jumlah Produksi</t>
  </si>
  <si>
    <t>Pangkon Roda Troli</t>
  </si>
  <si>
    <t>As Kopel Blower</t>
  </si>
  <si>
    <t xml:space="preserve">Pulley Dinamo </t>
  </si>
  <si>
    <t xml:space="preserve">TOTAL </t>
  </si>
  <si>
    <t>rata-rata defect</t>
  </si>
  <si>
    <t>Mei</t>
  </si>
  <si>
    <t>Juni</t>
  </si>
  <si>
    <t>Juli</t>
  </si>
  <si>
    <t xml:space="preserve">Agustus </t>
  </si>
  <si>
    <t xml:space="preserve">September </t>
  </si>
  <si>
    <t>Oktober</t>
  </si>
  <si>
    <t>Total Defect Keseluruhan</t>
  </si>
  <si>
    <t xml:space="preserve">Rata-rata </t>
  </si>
  <si>
    <t>Aktivitas</t>
  </si>
  <si>
    <t xml:space="preserve">Perhitungan jumlah defect total </t>
  </si>
  <si>
    <t>As Blower</t>
  </si>
  <si>
    <t>Perhitungan Harga</t>
  </si>
  <si>
    <t>Rata-rata perbulan</t>
  </si>
  <si>
    <t>Menunggu proses selanjutnya</t>
  </si>
  <si>
    <t>Menyiapkan alat pemotong (gerinda)</t>
  </si>
  <si>
    <t>Mencari ukuran pelubang komponen yang sesuai dengan ukuran</t>
  </si>
  <si>
    <t>Proses penghalusan bagian kurang rata</t>
  </si>
  <si>
    <t>Menunggu tahap lanjutan</t>
  </si>
  <si>
    <t>Waktu (menit)</t>
  </si>
  <si>
    <t>Simbol</t>
  </si>
  <si>
    <t>Keterangan</t>
  </si>
  <si>
    <t>Operation</t>
  </si>
  <si>
    <t>Transportation</t>
  </si>
  <si>
    <t>Inspection</t>
  </si>
  <si>
    <t>Storage</t>
  </si>
  <si>
    <t>Delay</t>
  </si>
  <si>
    <t xml:space="preserve">Klasifikasi perhitungan </t>
  </si>
  <si>
    <t>NO</t>
  </si>
  <si>
    <t>Operasi</t>
  </si>
  <si>
    <t>Waktu detik</t>
  </si>
  <si>
    <t>Presentase  Menit</t>
  </si>
  <si>
    <t>Presentase Detik</t>
  </si>
  <si>
    <t>Menit</t>
  </si>
  <si>
    <t>Detik</t>
  </si>
  <si>
    <t>Nilai Menit</t>
  </si>
  <si>
    <t>Presentase detik</t>
  </si>
  <si>
    <t>Jenis 7 Waste</t>
  </si>
  <si>
    <t>Waste yang ditemukan</t>
  </si>
  <si>
    <t>Sumber Penemuan</t>
  </si>
  <si>
    <t>Waiting</t>
  </si>
  <si>
    <t>Motion</t>
  </si>
  <si>
    <t>Over Processing</t>
  </si>
  <si>
    <t>Over Production</t>
  </si>
  <si>
    <t>Tidak ditemukan</t>
  </si>
  <si>
    <t>Menyiapkan peralatan yang belum ada, Menunggu proses ke stasiun selanjutnya</t>
  </si>
  <si>
    <t>Mencari part pada mesin yang sesuai, Gerakan yang berlebihan ketika membutuhkan part setiap mesin</t>
  </si>
  <si>
    <t>Melakukan perbaikan jika proses kurang sesuai</t>
  </si>
  <si>
    <t>Wawancara dengan kepala produksi</t>
  </si>
  <si>
    <t>Wawancara dengan operator</t>
  </si>
  <si>
    <t>Wawancara dengan quality control</t>
  </si>
  <si>
    <t>-</t>
  </si>
  <si>
    <t>Why 1</t>
  </si>
  <si>
    <t>Why 2</t>
  </si>
  <si>
    <t>Why 3</t>
  </si>
  <si>
    <t>Why 4</t>
  </si>
  <si>
    <t>Why 5</t>
  </si>
  <si>
    <t>Usulan Perbaikan</t>
  </si>
  <si>
    <t xml:space="preserve">Waiting </t>
  </si>
  <si>
    <t>Mengapa manajemen belum membuat standarisasi?</t>
  </si>
  <si>
    <t>Mengapa harus menyiapkan peralatan yang belum tersedia?</t>
  </si>
  <si>
    <t>Mengapa pada setiap mesin tidak dipersiapkan terlebih dahulu?</t>
  </si>
  <si>
    <t>Mengapa tidak ada sistem persiapan peralatan?</t>
  </si>
  <si>
    <t>Mengapa tidak ada SOP untuk set up peralatan sebelum mulai produksi?</t>
  </si>
  <si>
    <t>Jawab : Karena peralatan tidak disiapkan sebelum proses dimulai</t>
  </si>
  <si>
    <t>Jawab : Karena tidak ada sistem persiapan peralatan sebelum shift dimulai</t>
  </si>
  <si>
    <t>Karena tidak ada SOP untuk setup peralatan</t>
  </si>
  <si>
    <t>Karena manajemen belum membuat standarisasi prosedur persiapan Kerja</t>
  </si>
  <si>
    <t>Jawab : Karena kurangnya kesadaran akan pentingnya persiapan kerja yang terstrukut</t>
  </si>
  <si>
    <t>Mengapa operator harus mencari part mesin?</t>
  </si>
  <si>
    <t>Mengapa part tidak berada di lokasi yang mudah dijangkau?</t>
  </si>
  <si>
    <t>Mengapa tata letak tidak ergonomis?</t>
  </si>
  <si>
    <t>Mengapa tidak ada analisis ergonomi setiap proses?</t>
  </si>
  <si>
    <t>Mengapa layout tidak mempertimbangkan efisiensi gerakan?</t>
  </si>
  <si>
    <t>Karena part tidak berada dilokasi yang mudah dijangkau</t>
  </si>
  <si>
    <t xml:space="preserve">Karena tata letak part tidak ergonomis </t>
  </si>
  <si>
    <t>Karena tidak ada analisis ergonomi pada setiap pekerja</t>
  </si>
  <si>
    <t>Karena layout dirancang tanpa memberikan pertimbangan efisiensi gerakan operator</t>
  </si>
  <si>
    <t>Karena tidak ada basic dalam work study dan waktu gerak saat merancang area kerja</t>
  </si>
  <si>
    <t>Mengapa harus melakukan perbaikan ulang?</t>
  </si>
  <si>
    <t>Mengapa hasil tidak sesuai dengan standar?</t>
  </si>
  <si>
    <t>Mengapa parameter mesin atau metode kerja tidak tepat</t>
  </si>
  <si>
    <t>Mengapa tidak ada standar parameter yang jelas?</t>
  </si>
  <si>
    <t>Mengapa tidak ada instruksi kerja yang detail ?</t>
  </si>
  <si>
    <t>Membuat parameter standar untuk proses, membuat insturksi kerja yang detail terkait proses produksi yang akan dibuat</t>
  </si>
  <si>
    <t xml:space="preserve">Karena hasil proses tidak sesuai standar </t>
  </si>
  <si>
    <t>Karena parameter mesin atau metode kerja yang tidak sesuai</t>
  </si>
  <si>
    <t>Karena tidak ada standar parameter yang jelas</t>
  </si>
  <si>
    <t xml:space="preserve">Karena tidak adanya instruksi kerja secara detail </t>
  </si>
  <si>
    <t>Karena kurangnya kontrol proses yang terstandar</t>
  </si>
  <si>
    <t>Mengapa produk memiliki ketidaksesuaian ukuran dan tergerus?</t>
  </si>
  <si>
    <t>Mengapa tidak ada sistem perawatan mesin yang terjadwal?</t>
  </si>
  <si>
    <t>Karena setting mesin tidak tepat dan operator tidak mengoperasikan sesuai prosedur</t>
  </si>
  <si>
    <t>Karena keterbatasan modal dan lebih difokuskan pada kebutuhan operasional</t>
  </si>
  <si>
    <t>Karena belum diterapkan pemeriksaan bertahap</t>
  </si>
  <si>
    <t>Pada komponen terdapat ketidak sesuaian ukuran, terdapat komponen yang tergerus akibat mesin belum selesai lalu di berhentikan operator</t>
  </si>
  <si>
    <t>mengapa operator mengoperasikan mesin dengan cara yang tidak tepat?</t>
  </si>
  <si>
    <t>Mengapa pelatihan operator tidak memadai?</t>
  </si>
  <si>
    <t>Karena operator kurang memahami prosesdur operasi mesin</t>
  </si>
  <si>
    <t>Mengapa operator kurang memahami prosedur operasi mesin yang benar?</t>
  </si>
  <si>
    <t>Karena pelatihan operator tidaka memadai</t>
  </si>
  <si>
    <t>Membuat SOP persiapan peralatan sebelum shift, implementasi checklist persiapan sebelum produksi, memastikan peralatan tersedia dan tertata</t>
  </si>
  <si>
    <t>Meletakkan part mesin dekat dengan mesin agar mudah dijangkau, menyusun part berdasarkan sering digunakan diletakkan dekat operator</t>
  </si>
  <si>
    <t xml:space="preserve">Memberikan pelatihan skala kecil dilingkup ikm tersebut, melakukan kalibrasi mesin secara berkala dan melakukan pengawasan </t>
  </si>
  <si>
    <t>Jenis Waste</t>
  </si>
  <si>
    <t>Jumlah</t>
  </si>
  <si>
    <t>Presentase waste</t>
  </si>
  <si>
    <t>Proses pembubutan (muka / komponen luar)</t>
  </si>
  <si>
    <t>Pemindahan ke proses inspeksi akhir</t>
  </si>
  <si>
    <t>Memindahkan ke pemotongan besi</t>
  </si>
  <si>
    <t>Melakukan proses ulang jika ada part yang tidak sesuai</t>
  </si>
  <si>
    <t>Jam</t>
  </si>
  <si>
    <t>Agustus</t>
  </si>
  <si>
    <t>September</t>
  </si>
  <si>
    <t>Pengamatan</t>
  </si>
  <si>
    <t>Proses</t>
  </si>
  <si>
    <t>Waktu Observasi (detik)</t>
  </si>
  <si>
    <t>Persiapan Peralatan</t>
  </si>
  <si>
    <t>Bubut Facing</t>
  </si>
  <si>
    <t>Bubut Diameter Luar</t>
  </si>
  <si>
    <t>Bubut Ulir</t>
  </si>
  <si>
    <t>Inspeksi &amp; Packaging</t>
  </si>
  <si>
    <r>
      <t>Memindahkan besi yang dipotong ke mesin bubut (</t>
    </r>
    <r>
      <rPr>
        <i/>
        <sz val="10"/>
        <color rgb="FF000000"/>
        <rFont val="Times New Roman"/>
        <family val="1"/>
      </rPr>
      <t>facing</t>
    </r>
    <r>
      <rPr>
        <sz val="10"/>
        <color rgb="FF000000"/>
        <rFont val="Times New Roman"/>
        <family val="1"/>
      </rPr>
      <t>)</t>
    </r>
  </si>
  <si>
    <r>
      <t>Memindahkan ke mesin bubut (</t>
    </r>
    <r>
      <rPr>
        <i/>
        <sz val="10"/>
        <color rgb="FF000000"/>
        <rFont val="Times New Roman"/>
        <family val="1"/>
      </rPr>
      <t>turning</t>
    </r>
    <r>
      <rPr>
        <sz val="10"/>
        <color rgb="FF000000"/>
        <rFont val="Times New Roman"/>
        <family val="1"/>
      </rPr>
      <t>)</t>
    </r>
  </si>
  <si>
    <t>Proses pembubutan</t>
  </si>
  <si>
    <r>
      <t>Delay</t>
    </r>
    <r>
      <rPr>
        <sz val="10"/>
        <color rgb="FF000000"/>
        <rFont val="Times New Roman"/>
        <family val="1"/>
      </rPr>
      <t xml:space="preserve"> proses jika mengalami ketidaksesuaian produk dan perlu segera diperbaiki </t>
    </r>
  </si>
  <si>
    <r>
      <t xml:space="preserve">Memindahkan besi yang sudah dibubut ke mesin </t>
    </r>
    <r>
      <rPr>
        <i/>
        <sz val="10"/>
        <color rgb="FF000000"/>
        <rFont val="Times New Roman"/>
        <family val="1"/>
      </rPr>
      <t>west lake</t>
    </r>
    <r>
      <rPr>
        <sz val="10"/>
        <color rgb="FF000000"/>
        <rFont val="Times New Roman"/>
        <family val="1"/>
      </rPr>
      <t xml:space="preserve"> (Lubang)</t>
    </r>
  </si>
  <si>
    <t>Pemindahan ke penghalusan</t>
  </si>
  <si>
    <r>
      <t xml:space="preserve">Inspeksi akhir dan </t>
    </r>
    <r>
      <rPr>
        <i/>
        <sz val="10"/>
        <color rgb="FF000000"/>
        <rFont val="Times New Roman"/>
        <family val="1"/>
      </rPr>
      <t>packaging</t>
    </r>
  </si>
  <si>
    <t>Perhitungan Hasil Current State Map</t>
  </si>
  <si>
    <t>Pemotongan</t>
  </si>
  <si>
    <t>Facing</t>
  </si>
  <si>
    <t xml:space="preserve">Turning </t>
  </si>
  <si>
    <t>Penghalusan</t>
  </si>
  <si>
    <t>Inspeksi akhir dan packaging</t>
  </si>
  <si>
    <t>Perhitungan Hasil Future State Map</t>
  </si>
  <si>
    <r>
      <rPr>
        <b/>
        <sz val="11"/>
        <color theme="1"/>
        <rFont val="Calibri"/>
        <family val="2"/>
        <scheme val="minor"/>
      </rPr>
      <t>Tabel 1.</t>
    </r>
    <r>
      <rPr>
        <sz val="11"/>
        <color theme="1"/>
        <rFont val="Calibri"/>
        <family val="2"/>
        <scheme val="minor"/>
      </rPr>
      <t xml:space="preserve"> Process Activity Mapping</t>
    </r>
  </si>
  <si>
    <r>
      <rPr>
        <b/>
        <sz val="11"/>
        <color theme="1"/>
        <rFont val="Calibri"/>
        <family val="2"/>
        <scheme val="minor"/>
      </rPr>
      <t>Tabel 7.</t>
    </r>
    <r>
      <rPr>
        <sz val="11"/>
        <color theme="1"/>
        <rFont val="Calibri"/>
        <family val="2"/>
        <scheme val="minor"/>
      </rPr>
      <t xml:space="preserve"> Perbaikan Aktifitas mapping</t>
    </r>
  </si>
  <si>
    <r>
      <rPr>
        <b/>
        <sz val="11"/>
        <color theme="1"/>
        <rFont val="Calibri"/>
        <family val="2"/>
        <scheme val="minor"/>
      </rPr>
      <t>Tabel 2.</t>
    </r>
    <r>
      <rPr>
        <sz val="11"/>
        <color theme="1"/>
        <rFont val="Calibri"/>
        <family val="2"/>
        <scheme val="minor"/>
      </rPr>
      <t xml:space="preserve"> Hasil Klasifikasi VA, NVA, NNVA</t>
    </r>
  </si>
  <si>
    <r>
      <rPr>
        <b/>
        <sz val="11"/>
        <color theme="1"/>
        <rFont val="Calibri"/>
        <family val="2"/>
        <scheme val="minor"/>
      </rPr>
      <t xml:space="preserve">Tabel 3. </t>
    </r>
    <r>
      <rPr>
        <sz val="11"/>
        <color theme="1"/>
        <rFont val="Calibri"/>
        <family val="2"/>
        <scheme val="minor"/>
      </rPr>
      <t>Hasil identifikasi analisis 7 waste</t>
    </r>
  </si>
  <si>
    <r>
      <rPr>
        <b/>
        <sz val="11"/>
        <color theme="1"/>
        <rFont val="Calibri"/>
        <family val="2"/>
        <scheme val="minor"/>
      </rPr>
      <t>Tabel 5.</t>
    </r>
    <r>
      <rPr>
        <sz val="11"/>
        <color theme="1"/>
        <rFont val="Calibri"/>
        <family val="2"/>
        <scheme val="minor"/>
      </rPr>
      <t xml:space="preserve"> Analisis Permasalahan 5 Whys </t>
    </r>
  </si>
  <si>
    <r>
      <rPr>
        <b/>
        <sz val="11"/>
        <color theme="1"/>
        <rFont val="Calibri"/>
        <family val="2"/>
        <scheme val="minor"/>
      </rPr>
      <t xml:space="preserve">Tabel 4. </t>
    </r>
    <r>
      <rPr>
        <sz val="11"/>
        <color theme="1"/>
        <rFont val="Calibri"/>
        <family val="2"/>
        <scheme val="minor"/>
      </rPr>
      <t>Hasil presentase yang dihasilkan</t>
    </r>
  </si>
  <si>
    <r>
      <rPr>
        <b/>
        <sz val="11"/>
        <color theme="1"/>
        <rFont val="Calibri"/>
        <family val="2"/>
        <scheme val="minor"/>
      </rPr>
      <t>Tabel 8.</t>
    </r>
    <r>
      <rPr>
        <sz val="11"/>
        <color theme="1"/>
        <rFont val="Calibri"/>
        <family val="2"/>
        <scheme val="minor"/>
      </rPr>
      <t xml:space="preserve"> Hasil VA, NVA, NNVA Perbaikan</t>
    </r>
  </si>
  <si>
    <r>
      <rPr>
        <b/>
        <sz val="11"/>
        <color theme="1"/>
        <rFont val="Calibri"/>
        <family val="2"/>
        <scheme val="minor"/>
      </rPr>
      <t>Tabel 9.</t>
    </r>
    <r>
      <rPr>
        <sz val="11"/>
        <color theme="1"/>
        <rFont val="Calibri"/>
        <family val="2"/>
        <scheme val="minor"/>
      </rPr>
      <t xml:space="preserve"> Hasil presentase waste perbaikan</t>
    </r>
  </si>
  <si>
    <t xml:space="preserve">No </t>
  </si>
  <si>
    <r>
      <rPr>
        <b/>
        <sz val="11"/>
        <color theme="1"/>
        <rFont val="Calibri"/>
        <family val="2"/>
        <scheme val="minor"/>
      </rPr>
      <t>Tabel 6.</t>
    </r>
    <r>
      <rPr>
        <sz val="11"/>
        <color theme="1"/>
        <rFont val="Calibri"/>
        <family val="2"/>
        <scheme val="minor"/>
      </rPr>
      <t xml:space="preserve"> Rekomendasi Perbaikan</t>
    </r>
  </si>
  <si>
    <r>
      <rPr>
        <b/>
        <sz val="11"/>
        <color theme="1"/>
        <rFont val="Calibri"/>
        <family val="2"/>
        <scheme val="minor"/>
      </rPr>
      <t>Gambar 2.</t>
    </r>
    <r>
      <rPr>
        <sz val="11"/>
        <color theme="1"/>
        <rFont val="Calibri"/>
        <family val="2"/>
        <scheme val="minor"/>
      </rPr>
      <t xml:space="preserve"> Current State Mapping</t>
    </r>
  </si>
  <si>
    <r>
      <rPr>
        <b/>
        <sz val="11"/>
        <color theme="1"/>
        <rFont val="Calibri"/>
        <family val="2"/>
        <scheme val="minor"/>
      </rPr>
      <t>Gambar 3.</t>
    </r>
    <r>
      <rPr>
        <sz val="11"/>
        <color theme="1"/>
        <rFont val="Calibri"/>
        <family val="2"/>
        <scheme val="minor"/>
      </rPr>
      <t xml:space="preserve"> Future State Mapping</t>
    </r>
  </si>
  <si>
    <r>
      <rPr>
        <b/>
        <sz val="11"/>
        <color theme="1"/>
        <rFont val="Calibri"/>
        <family val="2"/>
        <scheme val="minor"/>
      </rPr>
      <t>Gambar 1.</t>
    </r>
    <r>
      <rPr>
        <sz val="11"/>
        <color theme="1"/>
        <rFont val="Calibri"/>
        <family val="2"/>
        <scheme val="minor"/>
      </rPr>
      <t xml:space="preserve"> Diagram Alir Penelitian</t>
    </r>
  </si>
  <si>
    <t>Proses Menunggu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</si>
</sst>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rgb="FF030712"/>
      <name val="Arial"/>
      <family val="2"/>
    </font>
    <font>
      <sz val="14"/>
      <color rgb="FF030712"/>
      <name val="Arial"/>
      <family val="2"/>
    </font>
    <font>
      <sz val="14"/>
      <color rgb="FF030712"/>
      <name val="Arial"/>
      <family val="2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EA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AFB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D1D5DB"/>
      </bottom>
      <diagonal/>
    </border>
    <border>
      <left style="medium">
        <color rgb="FFD1D5DB"/>
      </left>
      <right style="medium">
        <color rgb="FFD1D5DB"/>
      </right>
      <top style="medium">
        <color rgb="FFD1D5DB"/>
      </top>
      <bottom style="medium">
        <color rgb="FFD1D5DB"/>
      </bottom>
      <diagonal/>
    </border>
    <border>
      <left style="medium">
        <color rgb="FFD1D5DB"/>
      </left>
      <right style="medium">
        <color rgb="FFD1D5DB"/>
      </right>
      <top style="medium">
        <color rgb="FFD1D5DB"/>
      </top>
      <bottom/>
      <diagonal/>
    </border>
    <border>
      <left style="medium">
        <color rgb="FFD1D5DB"/>
      </left>
      <right style="medium">
        <color rgb="FFD1D5DB"/>
      </right>
      <top/>
      <bottom/>
      <diagonal/>
    </border>
    <border>
      <left style="medium">
        <color rgb="FFD1D5DB"/>
      </left>
      <right style="medium">
        <color rgb="FFD1D5DB"/>
      </right>
      <top/>
      <bottom style="medium">
        <color rgb="FFD1D5DB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D1D5DB"/>
      </left>
      <right/>
      <top style="medium">
        <color rgb="FFD1D5DB"/>
      </top>
      <bottom style="medium">
        <color rgb="FFD1D5DB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9">
    <xf numFmtId="0" fontId="0" fillId="0" borderId="0" xfId="0"/>
    <xf numFmtId="2" fontId="0" fillId="0" borderId="0" xfId="0" applyNumberFormat="1"/>
    <xf numFmtId="9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/>
    <xf numFmtId="10" fontId="0" fillId="0" borderId="0" xfId="0" applyNumberFormat="1"/>
    <xf numFmtId="9" fontId="0" fillId="0" borderId="0" xfId="1" applyFont="1"/>
    <xf numFmtId="2" fontId="0" fillId="0" borderId="0" xfId="0" applyNumberFormat="1" applyAlignment="1">
      <alignment horizontal="center"/>
    </xf>
    <xf numFmtId="9" fontId="0" fillId="0" borderId="0" xfId="1" applyFont="1" applyBorder="1"/>
    <xf numFmtId="2" fontId="1" fillId="0" borderId="0" xfId="0" applyNumberFormat="1" applyFont="1" applyAlignment="1">
      <alignment horizontal="center" vertical="center"/>
    </xf>
    <xf numFmtId="0" fontId="0" fillId="0" borderId="2" xfId="0" applyBorder="1"/>
    <xf numFmtId="0" fontId="0" fillId="0" borderId="3" xfId="0" applyBorder="1"/>
    <xf numFmtId="2" fontId="0" fillId="0" borderId="2" xfId="0" applyNumberFormat="1" applyBorder="1"/>
    <xf numFmtId="9" fontId="0" fillId="0" borderId="2" xfId="1" applyFont="1" applyBorder="1"/>
    <xf numFmtId="0" fontId="0" fillId="0" borderId="3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0" fillId="0" borderId="0" xfId="0" applyNumberFormat="1"/>
    <xf numFmtId="0" fontId="6" fillId="2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0" fillId="0" borderId="1" xfId="0" applyNumberFormat="1" applyBorder="1"/>
    <xf numFmtId="0" fontId="11" fillId="0" borderId="0" xfId="0" applyFont="1"/>
    <xf numFmtId="0" fontId="0" fillId="0" borderId="1" xfId="0" applyBorder="1"/>
    <xf numFmtId="0" fontId="11" fillId="0" borderId="3" xfId="0" applyFont="1" applyBorder="1"/>
    <xf numFmtId="2" fontId="0" fillId="0" borderId="3" xfId="0" applyNumberFormat="1" applyBorder="1"/>
    <xf numFmtId="0" fontId="5" fillId="0" borderId="4" xfId="0" applyFont="1" applyBorder="1"/>
    <xf numFmtId="0" fontId="6" fillId="2" borderId="1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516861</xdr:colOff>
      <xdr:row>109</xdr:row>
      <xdr:rowOff>0</xdr:rowOff>
    </xdr:from>
    <xdr:to>
      <xdr:col>25</xdr:col>
      <xdr:colOff>658079</xdr:colOff>
      <xdr:row>142</xdr:row>
      <xdr:rowOff>118139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15521C-EDF6-0AD9-55A7-BBE3FA216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31628" y="19803140"/>
          <a:ext cx="16872730" cy="596604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150</xdr:row>
      <xdr:rowOff>-1</xdr:rowOff>
    </xdr:from>
    <xdr:to>
      <xdr:col>25</xdr:col>
      <xdr:colOff>635358</xdr:colOff>
      <xdr:row>183</xdr:row>
      <xdr:rowOff>162441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C6A7C68-E394-8689-B4B0-8C6F72574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20233" y="27068720"/>
          <a:ext cx="16761404" cy="6010349"/>
        </a:xfrm>
        <a:prstGeom prst="rect">
          <a:avLst/>
        </a:prstGeom>
      </xdr:spPr>
    </xdr:pic>
    <xdr:clientData/>
  </xdr:twoCellAnchor>
  <xdr:twoCellAnchor editAs="oneCell">
    <xdr:from>
      <xdr:col>3</xdr:col>
      <xdr:colOff>529166</xdr:colOff>
      <xdr:row>163</xdr:row>
      <xdr:rowOff>169333</xdr:rowOff>
    </xdr:from>
    <xdr:to>
      <xdr:col>4</xdr:col>
      <xdr:colOff>317500</xdr:colOff>
      <xdr:row>218</xdr:row>
      <xdr:rowOff>168594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13B1F6A-1901-E558-99C2-09E8D4DAAD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38" t="4629" r="18573" b="25295"/>
        <a:stretch>
          <a:fillRect/>
        </a:stretch>
      </xdr:blipFill>
      <xdr:spPr>
        <a:xfrm>
          <a:off x="6688666" y="31474833"/>
          <a:ext cx="8085667" cy="1047676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CA9B6-3B3E-4390-B9F4-CD64735ACC0C}">
  <dimension ref="B4:X163"/>
  <sheetViews>
    <sheetView tabSelected="1" topLeftCell="A166" zoomScale="34" zoomScaleNormal="44" workbookViewId="0">
      <selection activeCell="I193" sqref="I193"/>
    </sheetView>
  </sheetViews>
  <sheetFormatPr defaultRowHeight="14.5" x14ac:dyDescent="0.35"/>
  <cols>
    <col min="2" max="2" width="10.26953125" bestFit="1" customWidth="1"/>
    <col min="3" max="3" width="69.1796875" customWidth="1"/>
    <col min="4" max="4" width="118.6328125" bestFit="1" customWidth="1"/>
    <col min="5" max="5" width="30.36328125" bestFit="1" customWidth="1"/>
    <col min="6" max="6" width="23.6328125" bestFit="1" customWidth="1"/>
    <col min="7" max="7" width="10.54296875" bestFit="1" customWidth="1"/>
    <col min="8" max="8" width="23.81640625" bestFit="1" customWidth="1"/>
    <col min="9" max="9" width="19" bestFit="1" customWidth="1"/>
    <col min="13" max="13" width="10.90625" bestFit="1" customWidth="1"/>
    <col min="14" max="14" width="12.54296875" bestFit="1" customWidth="1"/>
    <col min="16" max="16" width="65.36328125" bestFit="1" customWidth="1"/>
    <col min="17" max="17" width="14.1796875" bestFit="1" customWidth="1"/>
    <col min="18" max="18" width="18" bestFit="1" customWidth="1"/>
    <col min="19" max="19" width="64.26953125" bestFit="1" customWidth="1"/>
    <col min="20" max="21" width="14.26953125" bestFit="1" customWidth="1"/>
    <col min="25" max="25" width="14.36328125" bestFit="1" customWidth="1"/>
    <col min="26" max="26" width="18.81640625" bestFit="1" customWidth="1"/>
  </cols>
  <sheetData>
    <row r="4" spans="3:14" ht="15.5" x14ac:dyDescent="0.35">
      <c r="C4" s="44" t="s">
        <v>46</v>
      </c>
      <c r="D4" s="44"/>
      <c r="E4" s="44"/>
      <c r="F4" s="44"/>
      <c r="G4" s="44"/>
      <c r="H4" s="44"/>
      <c r="I4" s="44"/>
      <c r="J4" s="5"/>
      <c r="K4" s="5"/>
    </row>
    <row r="5" spans="3:14" ht="15.5" x14ac:dyDescent="0.35">
      <c r="C5" s="6"/>
      <c r="D5" s="6"/>
      <c r="E5" s="6"/>
      <c r="F5" s="45"/>
      <c r="G5" s="45"/>
      <c r="H5" s="45"/>
      <c r="I5" s="6"/>
      <c r="J5" s="6"/>
      <c r="K5" s="5"/>
    </row>
    <row r="6" spans="3:14" ht="31" x14ac:dyDescent="0.35">
      <c r="C6" s="7" t="s">
        <v>0</v>
      </c>
      <c r="D6" s="8" t="s">
        <v>30</v>
      </c>
      <c r="E6" s="8" t="s">
        <v>31</v>
      </c>
      <c r="F6" s="8" t="s">
        <v>32</v>
      </c>
      <c r="G6" s="8" t="s">
        <v>33</v>
      </c>
      <c r="H6" s="8" t="s">
        <v>34</v>
      </c>
      <c r="I6" s="7" t="s">
        <v>47</v>
      </c>
      <c r="J6" s="9" t="s">
        <v>35</v>
      </c>
      <c r="K6" s="5" t="s">
        <v>36</v>
      </c>
      <c r="L6" t="s">
        <v>49</v>
      </c>
    </row>
    <row r="7" spans="3:14" ht="15.5" x14ac:dyDescent="0.35">
      <c r="C7" s="10">
        <v>1</v>
      </c>
      <c r="D7" s="10" t="s">
        <v>37</v>
      </c>
      <c r="E7" s="10">
        <v>240</v>
      </c>
      <c r="F7" s="10">
        <v>2</v>
      </c>
      <c r="G7" s="10">
        <v>2</v>
      </c>
      <c r="H7" s="10">
        <v>1</v>
      </c>
      <c r="I7" s="10">
        <v>2</v>
      </c>
      <c r="J7" s="5">
        <f>SUM(F7:I7)</f>
        <v>7</v>
      </c>
      <c r="K7" s="5">
        <f>AVERAGE(J7:J12)</f>
        <v>11.333333333333334</v>
      </c>
      <c r="L7">
        <f>AVERAGE(F7:I7)</f>
        <v>1.75</v>
      </c>
    </row>
    <row r="8" spans="3:14" ht="15.5" x14ac:dyDescent="0.35">
      <c r="C8" s="10">
        <v>2</v>
      </c>
      <c r="D8" s="10" t="s">
        <v>38</v>
      </c>
      <c r="E8" s="10">
        <v>265</v>
      </c>
      <c r="F8" s="10">
        <v>4</v>
      </c>
      <c r="G8" s="10">
        <v>4</v>
      </c>
      <c r="H8" s="10">
        <v>2</v>
      </c>
      <c r="I8" s="10">
        <v>3</v>
      </c>
      <c r="J8" s="5">
        <f t="shared" ref="J8:J12" si="0">SUM(F8:I8)</f>
        <v>13</v>
      </c>
      <c r="K8" s="5"/>
      <c r="L8">
        <f t="shared" ref="L8:L12" si="1">AVERAGE(F8:I8)</f>
        <v>3.25</v>
      </c>
      <c r="N8" s="14">
        <f>(K7/E15)*Q19</f>
        <v>5.3124999999999999E-2</v>
      </c>
    </row>
    <row r="9" spans="3:14" ht="15.5" x14ac:dyDescent="0.35">
      <c r="C9" s="10">
        <v>3</v>
      </c>
      <c r="D9" s="10" t="s">
        <v>39</v>
      </c>
      <c r="E9" s="10">
        <v>200</v>
      </c>
      <c r="F9" s="10">
        <v>3</v>
      </c>
      <c r="G9" s="10">
        <v>3</v>
      </c>
      <c r="H9" s="10">
        <v>5</v>
      </c>
      <c r="I9" s="10">
        <v>4</v>
      </c>
      <c r="J9" s="5">
        <f t="shared" si="0"/>
        <v>15</v>
      </c>
      <c r="K9" s="5"/>
      <c r="L9">
        <f t="shared" si="1"/>
        <v>3.75</v>
      </c>
    </row>
    <row r="10" spans="3:14" ht="15.5" x14ac:dyDescent="0.35">
      <c r="C10" s="10">
        <v>4</v>
      </c>
      <c r="D10" s="10" t="s">
        <v>40</v>
      </c>
      <c r="E10" s="10">
        <v>280</v>
      </c>
      <c r="F10" s="10">
        <v>5</v>
      </c>
      <c r="G10" s="10">
        <v>2</v>
      </c>
      <c r="H10" s="10">
        <v>4</v>
      </c>
      <c r="I10" s="10">
        <v>3</v>
      </c>
      <c r="J10" s="5">
        <f t="shared" si="0"/>
        <v>14</v>
      </c>
      <c r="K10" s="5"/>
      <c r="L10">
        <f t="shared" si="1"/>
        <v>3.5</v>
      </c>
    </row>
    <row r="11" spans="3:14" ht="15.5" x14ac:dyDescent="0.35">
      <c r="C11" s="10">
        <v>5</v>
      </c>
      <c r="D11" s="10" t="s">
        <v>41</v>
      </c>
      <c r="E11" s="10">
        <v>215</v>
      </c>
      <c r="F11" s="10">
        <v>1</v>
      </c>
      <c r="G11" s="10">
        <v>4</v>
      </c>
      <c r="H11" s="10">
        <v>1</v>
      </c>
      <c r="I11" s="10">
        <v>5</v>
      </c>
      <c r="J11" s="5">
        <f t="shared" si="0"/>
        <v>11</v>
      </c>
      <c r="K11" s="5"/>
      <c r="L11">
        <f t="shared" si="1"/>
        <v>2.75</v>
      </c>
    </row>
    <row r="12" spans="3:14" ht="15.5" x14ac:dyDescent="0.35">
      <c r="C12" s="10">
        <v>6</v>
      </c>
      <c r="D12" s="10" t="s">
        <v>42</v>
      </c>
      <c r="E12" s="10">
        <v>80</v>
      </c>
      <c r="F12" s="10">
        <v>2</v>
      </c>
      <c r="G12" s="10">
        <v>1</v>
      </c>
      <c r="H12" s="10">
        <v>2</v>
      </c>
      <c r="I12" s="10">
        <v>3</v>
      </c>
      <c r="J12" s="5">
        <f t="shared" si="0"/>
        <v>8</v>
      </c>
      <c r="K12" s="5"/>
      <c r="L12">
        <f t="shared" si="1"/>
        <v>2</v>
      </c>
    </row>
    <row r="13" spans="3:14" ht="18.5" customHeight="1" x14ac:dyDescent="0.35">
      <c r="C13" s="11"/>
      <c r="D13" s="11" t="s">
        <v>7</v>
      </c>
      <c r="E13" s="11">
        <f>SUM(E7:E12)</f>
        <v>1280</v>
      </c>
      <c r="F13" s="11">
        <f t="shared" ref="F13:I13" si="2">SUM(F7:F12)</f>
        <v>17</v>
      </c>
      <c r="G13" s="11">
        <f t="shared" si="2"/>
        <v>16</v>
      </c>
      <c r="H13" s="11">
        <f t="shared" si="2"/>
        <v>15</v>
      </c>
      <c r="I13" s="11">
        <f t="shared" si="2"/>
        <v>20</v>
      </c>
      <c r="J13" s="6"/>
      <c r="K13" s="5"/>
    </row>
    <row r="14" spans="3:14" ht="15.5" x14ac:dyDescent="0.35">
      <c r="C14" s="5"/>
      <c r="D14" s="12" t="s">
        <v>43</v>
      </c>
      <c r="E14" s="10">
        <f>SUM(F13:I13)</f>
        <v>68</v>
      </c>
      <c r="F14" s="5"/>
      <c r="G14" s="5"/>
      <c r="H14" s="5"/>
      <c r="I14" s="5"/>
      <c r="J14" s="5">
        <f>SUM(J7:J12)</f>
        <v>68</v>
      </c>
      <c r="K14" s="5"/>
    </row>
    <row r="15" spans="3:14" ht="15.5" x14ac:dyDescent="0.35">
      <c r="C15" s="13"/>
      <c r="D15" s="13" t="s">
        <v>44</v>
      </c>
      <c r="E15" s="13">
        <f>AVERAGE(E7:E12)</f>
        <v>213.33333333333334</v>
      </c>
      <c r="F15" s="13"/>
      <c r="G15" s="13"/>
      <c r="H15" s="13"/>
      <c r="I15" s="13"/>
      <c r="J15" s="13"/>
      <c r="K15" s="5"/>
      <c r="L15" t="s">
        <v>48</v>
      </c>
      <c r="M15">
        <f>K7*180000</f>
        <v>2040000</v>
      </c>
    </row>
    <row r="19" spans="2:17" x14ac:dyDescent="0.35">
      <c r="Q19" s="2">
        <v>1</v>
      </c>
    </row>
    <row r="22" spans="2:17" x14ac:dyDescent="0.35">
      <c r="E22">
        <v>60</v>
      </c>
    </row>
    <row r="23" spans="2:17" x14ac:dyDescent="0.35">
      <c r="C23" t="s">
        <v>172</v>
      </c>
    </row>
    <row r="24" spans="2:17" x14ac:dyDescent="0.35">
      <c r="E24" s="43" t="s">
        <v>16</v>
      </c>
      <c r="F24" s="43"/>
      <c r="G24" s="43"/>
      <c r="H24" s="43"/>
      <c r="I24" s="43"/>
    </row>
    <row r="25" spans="2:17" ht="15" thickBot="1" x14ac:dyDescent="0.4">
      <c r="B25" s="20" t="s">
        <v>0</v>
      </c>
      <c r="C25" s="20" t="s">
        <v>14</v>
      </c>
      <c r="D25" s="20" t="s">
        <v>15</v>
      </c>
      <c r="E25" s="20" t="s">
        <v>55</v>
      </c>
      <c r="F25" s="25" t="s">
        <v>17</v>
      </c>
      <c r="G25" s="25" t="s">
        <v>18</v>
      </c>
      <c r="H25" s="25" t="s">
        <v>19</v>
      </c>
      <c r="I25" s="25" t="s">
        <v>20</v>
      </c>
      <c r="J25" s="25" t="s">
        <v>21</v>
      </c>
      <c r="K25" s="20" t="s">
        <v>22</v>
      </c>
    </row>
    <row r="26" spans="2:17" x14ac:dyDescent="0.35">
      <c r="B26" s="27">
        <v>1</v>
      </c>
      <c r="C26" s="31" t="s">
        <v>51</v>
      </c>
      <c r="D26">
        <v>529.22</v>
      </c>
      <c r="E26" s="1">
        <f t="shared" ref="E26:E50" si="3">D26/$E$22</f>
        <v>8.820333333333334</v>
      </c>
      <c r="F26" s="3"/>
      <c r="G26" s="4"/>
      <c r="H26" s="3"/>
      <c r="I26" s="3"/>
      <c r="J26" s="4" t="s">
        <v>28</v>
      </c>
      <c r="K26" t="s">
        <v>1</v>
      </c>
    </row>
    <row r="27" spans="2:17" x14ac:dyDescent="0.35">
      <c r="B27" s="27">
        <v>2</v>
      </c>
      <c r="C27" s="32" t="s">
        <v>23</v>
      </c>
      <c r="D27">
        <v>450.72</v>
      </c>
      <c r="E27" s="1">
        <f t="shared" si="3"/>
        <v>7.5120000000000005</v>
      </c>
      <c r="F27" s="4" t="s">
        <v>28</v>
      </c>
      <c r="G27" s="3"/>
      <c r="H27" s="3"/>
      <c r="I27" s="3"/>
      <c r="J27" s="3"/>
      <c r="K27" t="s">
        <v>3</v>
      </c>
    </row>
    <row r="28" spans="2:17" x14ac:dyDescent="0.35">
      <c r="B28" s="27">
        <v>3</v>
      </c>
      <c r="C28" s="32" t="s">
        <v>145</v>
      </c>
      <c r="D28">
        <v>1.89</v>
      </c>
      <c r="E28" s="1">
        <f t="shared" si="3"/>
        <v>3.15E-2</v>
      </c>
      <c r="F28" s="4"/>
      <c r="G28" s="4" t="s">
        <v>28</v>
      </c>
      <c r="H28" s="3"/>
      <c r="I28" s="3"/>
      <c r="J28" s="3"/>
      <c r="K28" t="s">
        <v>2</v>
      </c>
    </row>
    <row r="29" spans="2:17" x14ac:dyDescent="0.35">
      <c r="B29" s="27">
        <v>4</v>
      </c>
      <c r="C29" s="32" t="s">
        <v>24</v>
      </c>
      <c r="D29">
        <v>368.98</v>
      </c>
      <c r="E29" s="1">
        <f t="shared" si="3"/>
        <v>6.1496666666666666</v>
      </c>
      <c r="F29" s="4" t="s">
        <v>28</v>
      </c>
      <c r="G29" s="3"/>
      <c r="H29" s="3"/>
      <c r="I29" s="3"/>
      <c r="J29" s="3"/>
      <c r="K29" t="s">
        <v>3</v>
      </c>
    </row>
    <row r="30" spans="2:17" x14ac:dyDescent="0.35">
      <c r="B30" s="27">
        <v>5</v>
      </c>
      <c r="C30" s="32" t="s">
        <v>29</v>
      </c>
      <c r="D30">
        <v>180.52</v>
      </c>
      <c r="E30" s="1">
        <f t="shared" si="3"/>
        <v>3.008666666666667</v>
      </c>
      <c r="F30" s="3"/>
      <c r="G30" s="3"/>
      <c r="H30" s="4" t="s">
        <v>28</v>
      </c>
      <c r="I30" s="3"/>
      <c r="J30" s="4"/>
      <c r="K30" t="s">
        <v>2</v>
      </c>
    </row>
    <row r="31" spans="2:17" x14ac:dyDescent="0.35">
      <c r="B31" s="27">
        <v>6</v>
      </c>
      <c r="C31" s="32" t="s">
        <v>50</v>
      </c>
      <c r="D31">
        <v>580.89</v>
      </c>
      <c r="E31" s="1">
        <f t="shared" si="3"/>
        <v>9.6814999999999998</v>
      </c>
      <c r="F31" s="3"/>
      <c r="G31" s="3"/>
      <c r="H31" s="3"/>
      <c r="I31" s="3"/>
      <c r="J31" s="4" t="s">
        <v>28</v>
      </c>
      <c r="K31" t="s">
        <v>1</v>
      </c>
    </row>
    <row r="32" spans="2:17" x14ac:dyDescent="0.35">
      <c r="B32" s="27">
        <v>7</v>
      </c>
      <c r="C32" s="32" t="s">
        <v>158</v>
      </c>
      <c r="D32">
        <v>15.76</v>
      </c>
      <c r="E32" s="1">
        <f t="shared" si="3"/>
        <v>0.26266666666666666</v>
      </c>
      <c r="F32" s="4"/>
      <c r="G32" s="4" t="s">
        <v>28</v>
      </c>
      <c r="H32" s="3"/>
      <c r="I32" s="3"/>
      <c r="J32" s="4"/>
      <c r="K32" t="s">
        <v>2</v>
      </c>
    </row>
    <row r="33" spans="2:24" x14ac:dyDescent="0.35">
      <c r="B33" s="27">
        <v>8</v>
      </c>
      <c r="C33" s="32" t="s">
        <v>25</v>
      </c>
      <c r="D33">
        <v>350.26</v>
      </c>
      <c r="E33" s="1">
        <f t="shared" si="3"/>
        <v>5.8376666666666663</v>
      </c>
      <c r="F33" s="3"/>
      <c r="G33" s="3"/>
      <c r="H33" s="3"/>
      <c r="I33" s="3"/>
      <c r="J33" s="4" t="s">
        <v>28</v>
      </c>
      <c r="K33" t="s">
        <v>1</v>
      </c>
    </row>
    <row r="34" spans="2:24" x14ac:dyDescent="0.35">
      <c r="B34" s="27">
        <v>9</v>
      </c>
      <c r="C34" s="32" t="s">
        <v>143</v>
      </c>
      <c r="D34">
        <v>582.79999999999995</v>
      </c>
      <c r="E34" s="1">
        <f t="shared" si="3"/>
        <v>9.7133333333333329</v>
      </c>
      <c r="F34" s="4" t="s">
        <v>28</v>
      </c>
      <c r="G34" s="3"/>
      <c r="H34" s="4"/>
      <c r="I34" s="3"/>
      <c r="J34" s="3"/>
      <c r="K34" t="s">
        <v>3</v>
      </c>
    </row>
    <row r="35" spans="2:24" x14ac:dyDescent="0.35">
      <c r="B35" s="27">
        <v>10</v>
      </c>
      <c r="C35" s="32" t="s">
        <v>6</v>
      </c>
      <c r="D35">
        <v>145.21</v>
      </c>
      <c r="E35" s="1">
        <f t="shared" si="3"/>
        <v>2.4201666666666668</v>
      </c>
      <c r="F35" s="3"/>
      <c r="G35" s="3"/>
      <c r="H35" s="4" t="s">
        <v>28</v>
      </c>
      <c r="I35" s="3"/>
      <c r="J35" s="3"/>
      <c r="K35" t="s">
        <v>2</v>
      </c>
      <c r="O35" t="s">
        <v>173</v>
      </c>
    </row>
    <row r="36" spans="2:24" ht="15" thickBot="1" x14ac:dyDescent="0.4">
      <c r="B36" s="27">
        <v>11</v>
      </c>
      <c r="C36" s="32" t="s">
        <v>159</v>
      </c>
      <c r="D36">
        <v>2.6</v>
      </c>
      <c r="E36" s="1">
        <f t="shared" si="3"/>
        <v>4.3333333333333335E-2</v>
      </c>
      <c r="F36" s="3"/>
      <c r="G36" s="4" t="s">
        <v>28</v>
      </c>
      <c r="H36" s="4"/>
      <c r="I36" s="3"/>
      <c r="J36" s="3"/>
      <c r="K36" t="s">
        <v>2</v>
      </c>
      <c r="O36" s="20" t="s">
        <v>0</v>
      </c>
      <c r="P36" s="20" t="s">
        <v>14</v>
      </c>
      <c r="Q36" s="20" t="s">
        <v>15</v>
      </c>
      <c r="R36" s="20" t="s">
        <v>55</v>
      </c>
      <c r="S36" s="25" t="s">
        <v>17</v>
      </c>
      <c r="T36" s="25" t="s">
        <v>18</v>
      </c>
      <c r="U36" s="25" t="s">
        <v>19</v>
      </c>
      <c r="V36" s="25" t="s">
        <v>20</v>
      </c>
      <c r="W36" s="25" t="s">
        <v>21</v>
      </c>
      <c r="X36" s="20" t="s">
        <v>22</v>
      </c>
    </row>
    <row r="37" spans="2:24" x14ac:dyDescent="0.35">
      <c r="B37" s="27">
        <v>12</v>
      </c>
      <c r="C37" s="32" t="s">
        <v>160</v>
      </c>
      <c r="D37">
        <v>1290.79</v>
      </c>
      <c r="E37" s="1">
        <f t="shared" si="3"/>
        <v>21.513166666666667</v>
      </c>
      <c r="F37" s="4" t="s">
        <v>28</v>
      </c>
      <c r="G37" s="3"/>
      <c r="H37" s="3"/>
      <c r="I37" s="3"/>
      <c r="J37" s="3"/>
      <c r="K37" t="s">
        <v>3</v>
      </c>
      <c r="O37">
        <v>1</v>
      </c>
      <c r="P37" s="31" t="s">
        <v>51</v>
      </c>
      <c r="Q37">
        <v>100.23</v>
      </c>
      <c r="R37" s="1">
        <f>Q37/$E$22</f>
        <v>1.6705000000000001</v>
      </c>
      <c r="S37" s="3"/>
      <c r="T37" s="4"/>
      <c r="U37" s="3"/>
      <c r="V37" s="3"/>
      <c r="W37" s="4" t="s">
        <v>28</v>
      </c>
      <c r="X37" t="s">
        <v>1</v>
      </c>
    </row>
    <row r="38" spans="2:24" x14ac:dyDescent="0.35">
      <c r="B38" s="27">
        <v>13</v>
      </c>
      <c r="C38" s="32" t="s">
        <v>6</v>
      </c>
      <c r="D38">
        <v>176.8</v>
      </c>
      <c r="E38" s="1">
        <f t="shared" si="3"/>
        <v>2.9466666666666668</v>
      </c>
      <c r="F38" s="3"/>
      <c r="G38" s="3"/>
      <c r="H38" s="4" t="s">
        <v>28</v>
      </c>
      <c r="I38" s="3"/>
      <c r="J38" s="3"/>
      <c r="K38" t="s">
        <v>2</v>
      </c>
      <c r="O38">
        <v>2</v>
      </c>
      <c r="P38" s="32" t="s">
        <v>23</v>
      </c>
      <c r="Q38">
        <f>D27</f>
        <v>450.72</v>
      </c>
      <c r="R38" s="1">
        <f t="shared" ref="R38:R61" si="4">Q38/$E$22</f>
        <v>7.5120000000000005</v>
      </c>
      <c r="S38" s="4" t="s">
        <v>28</v>
      </c>
      <c r="T38" s="3"/>
      <c r="U38" s="3"/>
      <c r="V38" s="3"/>
      <c r="W38" s="3"/>
      <c r="X38" t="s">
        <v>3</v>
      </c>
    </row>
    <row r="39" spans="2:24" x14ac:dyDescent="0.35">
      <c r="B39" s="27">
        <v>14</v>
      </c>
      <c r="C39" s="33" t="s">
        <v>161</v>
      </c>
      <c r="D39">
        <v>587.25</v>
      </c>
      <c r="E39" s="1">
        <f t="shared" si="3"/>
        <v>9.7874999999999996</v>
      </c>
      <c r="F39" s="3"/>
      <c r="G39" s="3"/>
      <c r="H39" s="3"/>
      <c r="I39" s="3"/>
      <c r="J39" s="4" t="s">
        <v>28</v>
      </c>
      <c r="K39" t="s">
        <v>1</v>
      </c>
      <c r="O39" s="27">
        <v>3</v>
      </c>
      <c r="P39" s="32" t="s">
        <v>145</v>
      </c>
      <c r="Q39">
        <v>1.5</v>
      </c>
      <c r="R39" s="1">
        <f t="shared" si="4"/>
        <v>2.5000000000000001E-2</v>
      </c>
      <c r="S39" s="4"/>
      <c r="T39" s="4" t="s">
        <v>28</v>
      </c>
      <c r="U39" s="3"/>
      <c r="V39" s="3"/>
      <c r="W39" s="3"/>
      <c r="X39" t="s">
        <v>2</v>
      </c>
    </row>
    <row r="40" spans="2:24" x14ac:dyDescent="0.35">
      <c r="B40" s="27">
        <v>15</v>
      </c>
      <c r="C40" s="32" t="s">
        <v>162</v>
      </c>
      <c r="D40">
        <v>8.9700000000000006</v>
      </c>
      <c r="E40" s="1">
        <f t="shared" si="3"/>
        <v>0.14950000000000002</v>
      </c>
      <c r="F40" s="3"/>
      <c r="G40" s="4" t="s">
        <v>28</v>
      </c>
      <c r="H40" s="3"/>
      <c r="I40" s="3"/>
      <c r="J40" s="4"/>
      <c r="K40" t="s">
        <v>2</v>
      </c>
      <c r="O40">
        <v>4</v>
      </c>
      <c r="P40" s="32" t="s">
        <v>24</v>
      </c>
      <c r="Q40">
        <f>D29</f>
        <v>368.98</v>
      </c>
      <c r="R40" s="1">
        <f t="shared" si="4"/>
        <v>6.1496666666666666</v>
      </c>
      <c r="S40" s="4" t="s">
        <v>28</v>
      </c>
      <c r="T40" s="3"/>
      <c r="U40" s="3"/>
      <c r="V40" s="3"/>
      <c r="W40" s="3"/>
      <c r="X40" t="s">
        <v>3</v>
      </c>
    </row>
    <row r="41" spans="2:24" x14ac:dyDescent="0.35">
      <c r="B41" s="27">
        <v>16</v>
      </c>
      <c r="C41" s="32" t="s">
        <v>52</v>
      </c>
      <c r="D41">
        <v>125.33</v>
      </c>
      <c r="E41" s="1">
        <f t="shared" si="3"/>
        <v>2.0888333333333331</v>
      </c>
      <c r="F41" s="3"/>
      <c r="G41" s="4"/>
      <c r="H41" s="3"/>
      <c r="I41" s="3"/>
      <c r="J41" s="4" t="s">
        <v>28</v>
      </c>
      <c r="K41" t="s">
        <v>1</v>
      </c>
      <c r="O41">
        <v>5</v>
      </c>
      <c r="P41" s="32" t="s">
        <v>29</v>
      </c>
      <c r="Q41">
        <v>180.52</v>
      </c>
      <c r="R41" s="1">
        <f t="shared" si="4"/>
        <v>3.008666666666667</v>
      </c>
      <c r="S41" s="3"/>
      <c r="T41" s="3"/>
      <c r="U41" s="4" t="s">
        <v>28</v>
      </c>
      <c r="V41" s="3"/>
      <c r="W41" s="4"/>
      <c r="X41" t="s">
        <v>2</v>
      </c>
    </row>
    <row r="42" spans="2:24" x14ac:dyDescent="0.35">
      <c r="B42" s="27">
        <v>17</v>
      </c>
      <c r="C42" s="32" t="s">
        <v>26</v>
      </c>
      <c r="D42">
        <v>658.29</v>
      </c>
      <c r="E42" s="1">
        <f t="shared" si="3"/>
        <v>10.971499999999999</v>
      </c>
      <c r="F42" s="4" t="s">
        <v>28</v>
      </c>
      <c r="G42" s="3"/>
      <c r="H42" s="3"/>
      <c r="I42" s="3"/>
      <c r="J42" s="3"/>
      <c r="K42" t="s">
        <v>3</v>
      </c>
      <c r="O42">
        <v>6</v>
      </c>
      <c r="P42" s="32" t="s">
        <v>50</v>
      </c>
      <c r="Q42">
        <v>176.25</v>
      </c>
      <c r="R42" s="1">
        <f t="shared" si="4"/>
        <v>2.9375</v>
      </c>
      <c r="S42" s="3"/>
      <c r="T42" s="3"/>
      <c r="U42" s="3"/>
      <c r="V42" s="3"/>
      <c r="W42" s="4" t="s">
        <v>28</v>
      </c>
      <c r="X42" t="s">
        <v>1</v>
      </c>
    </row>
    <row r="43" spans="2:24" x14ac:dyDescent="0.35">
      <c r="B43" s="27">
        <v>18</v>
      </c>
      <c r="C43" s="32" t="s">
        <v>6</v>
      </c>
      <c r="D43">
        <v>40.56</v>
      </c>
      <c r="E43" s="1">
        <f t="shared" si="3"/>
        <v>0.67600000000000005</v>
      </c>
      <c r="F43" s="3"/>
      <c r="G43" s="3"/>
      <c r="H43" s="4" t="s">
        <v>28</v>
      </c>
      <c r="I43" s="3"/>
      <c r="J43" s="3"/>
      <c r="K43" t="s">
        <v>2</v>
      </c>
      <c r="O43">
        <v>7</v>
      </c>
      <c r="P43" s="32" t="s">
        <v>158</v>
      </c>
      <c r="Q43">
        <v>9.26</v>
      </c>
      <c r="R43" s="1">
        <f t="shared" si="4"/>
        <v>0.15433333333333332</v>
      </c>
      <c r="S43" s="4"/>
      <c r="T43" s="4" t="s">
        <v>28</v>
      </c>
      <c r="U43" s="3"/>
      <c r="V43" s="3"/>
      <c r="W43" s="4"/>
      <c r="X43" t="s">
        <v>2</v>
      </c>
    </row>
    <row r="44" spans="2:24" x14ac:dyDescent="0.35">
      <c r="B44" s="27">
        <v>19</v>
      </c>
      <c r="C44" s="32" t="s">
        <v>146</v>
      </c>
      <c r="D44">
        <v>845.2</v>
      </c>
      <c r="E44" s="1">
        <f t="shared" si="3"/>
        <v>14.086666666666668</v>
      </c>
      <c r="F44" s="3"/>
      <c r="G44" s="3"/>
      <c r="H44" s="4"/>
      <c r="I44" s="3"/>
      <c r="J44" s="4" t="s">
        <v>28</v>
      </c>
      <c r="K44" t="s">
        <v>1</v>
      </c>
      <c r="O44">
        <v>8</v>
      </c>
      <c r="P44" s="32" t="s">
        <v>25</v>
      </c>
      <c r="Q44">
        <v>78.59</v>
      </c>
      <c r="R44" s="1">
        <f t="shared" si="4"/>
        <v>1.3098333333333334</v>
      </c>
      <c r="S44" s="3"/>
      <c r="T44" s="3"/>
      <c r="U44" s="3"/>
      <c r="V44" s="3"/>
      <c r="W44" s="4" t="s">
        <v>28</v>
      </c>
      <c r="X44" t="s">
        <v>1</v>
      </c>
    </row>
    <row r="45" spans="2:24" x14ac:dyDescent="0.35">
      <c r="B45" s="27">
        <v>20</v>
      </c>
      <c r="C45" s="32" t="s">
        <v>54</v>
      </c>
      <c r="D45">
        <v>615.29</v>
      </c>
      <c r="E45" s="1">
        <f t="shared" si="3"/>
        <v>10.254833333333332</v>
      </c>
      <c r="F45" s="3"/>
      <c r="G45" s="3"/>
      <c r="H45" s="3"/>
      <c r="I45" s="3"/>
      <c r="J45" s="4" t="s">
        <v>28</v>
      </c>
      <c r="K45" t="s">
        <v>1</v>
      </c>
      <c r="O45">
        <v>9</v>
      </c>
      <c r="P45" s="32" t="s">
        <v>143</v>
      </c>
      <c r="Q45">
        <f>D34</f>
        <v>582.79999999999995</v>
      </c>
      <c r="R45" s="1">
        <f t="shared" si="4"/>
        <v>9.7133333333333329</v>
      </c>
      <c r="S45" s="4" t="s">
        <v>28</v>
      </c>
      <c r="T45" s="3"/>
      <c r="U45" s="4"/>
      <c r="V45" s="3"/>
      <c r="W45" s="3"/>
      <c r="X45" t="s">
        <v>3</v>
      </c>
    </row>
    <row r="46" spans="2:24" x14ac:dyDescent="0.35">
      <c r="B46" s="27">
        <v>21</v>
      </c>
      <c r="C46" s="32" t="s">
        <v>163</v>
      </c>
      <c r="D46">
        <v>8.2899999999999991</v>
      </c>
      <c r="E46" s="1">
        <f t="shared" si="3"/>
        <v>0.13816666666666666</v>
      </c>
      <c r="F46" s="3"/>
      <c r="G46" s="4" t="s">
        <v>28</v>
      </c>
      <c r="H46" s="3"/>
      <c r="I46" s="3"/>
      <c r="J46" s="3"/>
      <c r="K46" t="s">
        <v>2</v>
      </c>
      <c r="O46">
        <v>10</v>
      </c>
      <c r="P46" s="32" t="s">
        <v>6</v>
      </c>
      <c r="Q46">
        <v>89.67</v>
      </c>
      <c r="R46" s="1">
        <f t="shared" si="4"/>
        <v>1.4944999999999999</v>
      </c>
      <c r="S46" s="3"/>
      <c r="T46" s="3"/>
      <c r="U46" s="4" t="s">
        <v>28</v>
      </c>
      <c r="V46" s="3"/>
      <c r="W46" s="3"/>
      <c r="X46" t="s">
        <v>2</v>
      </c>
    </row>
    <row r="47" spans="2:24" x14ac:dyDescent="0.35">
      <c r="B47" s="27">
        <v>22</v>
      </c>
      <c r="C47" s="32" t="s">
        <v>53</v>
      </c>
      <c r="D47">
        <v>652.21</v>
      </c>
      <c r="E47" s="1">
        <f t="shared" si="3"/>
        <v>10.870166666666668</v>
      </c>
      <c r="F47" s="4" t="s">
        <v>28</v>
      </c>
      <c r="G47" s="3"/>
      <c r="H47" s="3"/>
      <c r="I47" s="3"/>
      <c r="J47" s="3"/>
      <c r="K47" t="s">
        <v>3</v>
      </c>
      <c r="O47">
        <v>11</v>
      </c>
      <c r="P47" s="32" t="s">
        <v>159</v>
      </c>
      <c r="Q47">
        <v>1.98</v>
      </c>
      <c r="R47" s="1">
        <f t="shared" si="4"/>
        <v>3.3000000000000002E-2</v>
      </c>
      <c r="S47" s="3"/>
      <c r="T47" s="4" t="s">
        <v>28</v>
      </c>
      <c r="U47" s="4"/>
      <c r="V47" s="3"/>
      <c r="W47" s="3"/>
      <c r="X47" t="s">
        <v>2</v>
      </c>
    </row>
    <row r="48" spans="2:24" x14ac:dyDescent="0.35">
      <c r="B48" s="27">
        <v>23</v>
      </c>
      <c r="C48" s="32" t="s">
        <v>144</v>
      </c>
      <c r="D48">
        <v>5.81</v>
      </c>
      <c r="E48" s="1">
        <f t="shared" si="3"/>
        <v>9.6833333333333327E-2</v>
      </c>
      <c r="F48" s="4"/>
      <c r="G48" s="4" t="s">
        <v>28</v>
      </c>
      <c r="H48" s="4"/>
      <c r="I48" s="3"/>
      <c r="J48" s="3"/>
      <c r="K48" t="s">
        <v>2</v>
      </c>
      <c r="O48" s="27">
        <v>12</v>
      </c>
      <c r="P48" s="32" t="s">
        <v>160</v>
      </c>
      <c r="Q48">
        <f>D37</f>
        <v>1290.79</v>
      </c>
      <c r="R48" s="1">
        <f t="shared" si="4"/>
        <v>21.513166666666667</v>
      </c>
      <c r="S48" s="4" t="s">
        <v>28</v>
      </c>
      <c r="T48" s="3"/>
      <c r="U48" s="3"/>
      <c r="V48" s="3"/>
      <c r="W48" s="3"/>
      <c r="X48" t="s">
        <v>3</v>
      </c>
    </row>
    <row r="49" spans="2:24" x14ac:dyDescent="0.35">
      <c r="B49" s="27">
        <v>24</v>
      </c>
      <c r="C49" s="32" t="s">
        <v>164</v>
      </c>
      <c r="D49">
        <v>556.25</v>
      </c>
      <c r="E49" s="1">
        <f t="shared" si="3"/>
        <v>9.2708333333333339</v>
      </c>
      <c r="F49" s="4" t="s">
        <v>28</v>
      </c>
      <c r="G49" s="3"/>
      <c r="H49" s="4"/>
      <c r="I49" s="3"/>
      <c r="J49" s="3"/>
      <c r="K49" t="s">
        <v>3</v>
      </c>
      <c r="O49">
        <v>13</v>
      </c>
      <c r="P49" s="32" t="s">
        <v>6</v>
      </c>
      <c r="Q49">
        <v>76.8</v>
      </c>
      <c r="R49" s="1">
        <f t="shared" si="4"/>
        <v>1.28</v>
      </c>
      <c r="S49" s="3"/>
      <c r="T49" s="3"/>
      <c r="U49" s="4" t="s">
        <v>28</v>
      </c>
      <c r="V49" s="3"/>
      <c r="W49" s="3"/>
      <c r="X49" t="s">
        <v>2</v>
      </c>
    </row>
    <row r="50" spans="2:24" ht="15" thickBot="1" x14ac:dyDescent="0.4">
      <c r="B50" s="27">
        <v>25</v>
      </c>
      <c r="C50" s="34" t="s">
        <v>27</v>
      </c>
      <c r="D50" s="19">
        <v>825.24</v>
      </c>
      <c r="E50" s="21">
        <f t="shared" si="3"/>
        <v>13.754</v>
      </c>
      <c r="F50" s="19"/>
      <c r="G50" s="26" t="s">
        <v>28</v>
      </c>
      <c r="H50" s="19"/>
      <c r="I50" s="19"/>
      <c r="J50" s="19"/>
      <c r="K50" s="19" t="s">
        <v>2</v>
      </c>
      <c r="O50">
        <v>14</v>
      </c>
      <c r="P50" s="33" t="s">
        <v>161</v>
      </c>
      <c r="Q50">
        <v>150.80000000000001</v>
      </c>
      <c r="R50" s="1">
        <f t="shared" si="4"/>
        <v>2.5133333333333336</v>
      </c>
      <c r="S50" s="3"/>
      <c r="T50" s="3"/>
      <c r="U50" s="3"/>
      <c r="V50" s="3"/>
      <c r="W50" s="4" t="s">
        <v>28</v>
      </c>
      <c r="X50" t="s">
        <v>1</v>
      </c>
    </row>
    <row r="51" spans="2:24" x14ac:dyDescent="0.35">
      <c r="C51" t="s">
        <v>7</v>
      </c>
      <c r="D51">
        <f>SUM(D26:D50)</f>
        <v>9605.1299999999992</v>
      </c>
      <c r="E51" s="1">
        <f>SUM(E26:E50)</f>
        <v>160.0855</v>
      </c>
      <c r="F51" s="3">
        <v>7</v>
      </c>
      <c r="G51" s="3">
        <v>7</v>
      </c>
      <c r="H51" s="3">
        <v>4</v>
      </c>
      <c r="I51" s="3"/>
      <c r="J51" s="3">
        <v>7</v>
      </c>
      <c r="O51">
        <v>15</v>
      </c>
      <c r="P51" s="32" t="s">
        <v>162</v>
      </c>
      <c r="Q51">
        <v>6.83</v>
      </c>
      <c r="R51" s="1">
        <f t="shared" si="4"/>
        <v>0.11383333333333333</v>
      </c>
      <c r="S51" s="3"/>
      <c r="T51" s="4" t="s">
        <v>28</v>
      </c>
      <c r="U51" s="3"/>
      <c r="V51" s="3"/>
      <c r="W51" s="4"/>
      <c r="X51" t="s">
        <v>2</v>
      </c>
    </row>
    <row r="52" spans="2:24" x14ac:dyDescent="0.35">
      <c r="O52">
        <v>16</v>
      </c>
      <c r="P52" s="32" t="s">
        <v>52</v>
      </c>
      <c r="Q52">
        <v>100.33</v>
      </c>
      <c r="R52" s="1">
        <f t="shared" si="4"/>
        <v>1.6721666666666666</v>
      </c>
      <c r="S52" s="3"/>
      <c r="T52" s="4"/>
      <c r="U52" s="3"/>
      <c r="V52" s="3"/>
      <c r="W52" s="4" t="s">
        <v>28</v>
      </c>
      <c r="X52" t="s">
        <v>1</v>
      </c>
    </row>
    <row r="53" spans="2:24" x14ac:dyDescent="0.35">
      <c r="D53">
        <f>D51/3600</f>
        <v>2.6680916666666663</v>
      </c>
      <c r="O53">
        <v>17</v>
      </c>
      <c r="P53" s="32" t="s">
        <v>26</v>
      </c>
      <c r="Q53">
        <f>D42</f>
        <v>658.29</v>
      </c>
      <c r="R53" s="1">
        <f t="shared" si="4"/>
        <v>10.971499999999999</v>
      </c>
      <c r="S53" s="4" t="s">
        <v>28</v>
      </c>
      <c r="T53" s="3"/>
      <c r="U53" s="3"/>
      <c r="V53" s="3"/>
      <c r="W53" s="3"/>
      <c r="X53" t="s">
        <v>3</v>
      </c>
    </row>
    <row r="54" spans="2:24" x14ac:dyDescent="0.35">
      <c r="D54" s="1">
        <f>D51/3600</f>
        <v>2.6680916666666663</v>
      </c>
      <c r="O54">
        <v>18</v>
      </c>
      <c r="P54" s="32" t="s">
        <v>6</v>
      </c>
      <c r="Q54">
        <v>40.56</v>
      </c>
      <c r="R54" s="1">
        <f t="shared" si="4"/>
        <v>0.67600000000000005</v>
      </c>
      <c r="S54" s="3"/>
      <c r="T54" s="3"/>
      <c r="U54" s="4" t="s">
        <v>28</v>
      </c>
      <c r="V54" s="3"/>
      <c r="W54" s="3"/>
      <c r="X54" t="s">
        <v>2</v>
      </c>
    </row>
    <row r="55" spans="2:24" x14ac:dyDescent="0.35">
      <c r="D55" s="1"/>
      <c r="O55">
        <v>19</v>
      </c>
      <c r="P55" s="32" t="s">
        <v>146</v>
      </c>
      <c r="Q55">
        <v>380.56</v>
      </c>
      <c r="R55" s="1">
        <f t="shared" si="4"/>
        <v>6.3426666666666671</v>
      </c>
      <c r="S55" s="3"/>
      <c r="T55" s="3"/>
      <c r="U55" s="4"/>
      <c r="V55" s="3"/>
      <c r="W55" s="4" t="s">
        <v>28</v>
      </c>
      <c r="X55" t="s">
        <v>1</v>
      </c>
    </row>
    <row r="56" spans="2:24" x14ac:dyDescent="0.35">
      <c r="C56" s="38" t="s">
        <v>165</v>
      </c>
      <c r="D56" s="39"/>
      <c r="O56">
        <v>20</v>
      </c>
      <c r="P56" s="32" t="s">
        <v>54</v>
      </c>
      <c r="Q56">
        <v>152.29</v>
      </c>
      <c r="R56" s="1">
        <f t="shared" si="4"/>
        <v>2.5381666666666667</v>
      </c>
      <c r="S56" s="3"/>
      <c r="T56" s="3"/>
      <c r="U56" s="3"/>
      <c r="V56" s="3"/>
      <c r="W56" s="4" t="s">
        <v>28</v>
      </c>
      <c r="X56" t="s">
        <v>1</v>
      </c>
    </row>
    <row r="57" spans="2:24" x14ac:dyDescent="0.35">
      <c r="C57" s="37" t="s">
        <v>4</v>
      </c>
      <c r="D57" s="35">
        <f>D26+D27</f>
        <v>979.94</v>
      </c>
      <c r="O57" s="27">
        <v>21</v>
      </c>
      <c r="P57" s="32" t="s">
        <v>163</v>
      </c>
      <c r="Q57">
        <v>6.5</v>
      </c>
      <c r="R57" s="1">
        <f t="shared" si="4"/>
        <v>0.10833333333333334</v>
      </c>
      <c r="S57" s="3"/>
      <c r="T57" s="4" t="s">
        <v>28</v>
      </c>
      <c r="U57" s="3"/>
      <c r="V57" s="3"/>
      <c r="W57" s="3"/>
      <c r="X57" t="s">
        <v>2</v>
      </c>
    </row>
    <row r="58" spans="2:24" x14ac:dyDescent="0.35">
      <c r="C58" t="s">
        <v>166</v>
      </c>
      <c r="D58" s="1">
        <f>D28+D29+D30</f>
        <v>551.39</v>
      </c>
      <c r="O58">
        <v>22</v>
      </c>
      <c r="P58" s="32" t="s">
        <v>53</v>
      </c>
      <c r="Q58">
        <f>D47</f>
        <v>652.21</v>
      </c>
      <c r="R58" s="1">
        <f t="shared" si="4"/>
        <v>10.870166666666668</v>
      </c>
      <c r="S58" s="4" t="s">
        <v>28</v>
      </c>
      <c r="T58" s="3"/>
      <c r="U58" s="3"/>
      <c r="V58" s="3"/>
      <c r="W58" s="3"/>
      <c r="X58" t="s">
        <v>3</v>
      </c>
    </row>
    <row r="59" spans="2:24" x14ac:dyDescent="0.35">
      <c r="C59" t="s">
        <v>167</v>
      </c>
      <c r="D59" s="1">
        <f>D32+D33+D34+D35</f>
        <v>1094.03</v>
      </c>
      <c r="O59">
        <v>23</v>
      </c>
      <c r="P59" s="32" t="s">
        <v>144</v>
      </c>
      <c r="Q59">
        <v>4.7300000000000004</v>
      </c>
      <c r="R59" s="1">
        <f t="shared" si="4"/>
        <v>7.8833333333333339E-2</v>
      </c>
      <c r="S59" s="4"/>
      <c r="T59" s="4" t="s">
        <v>28</v>
      </c>
      <c r="V59" s="3"/>
      <c r="W59" s="3"/>
      <c r="X59" t="s">
        <v>2</v>
      </c>
    </row>
    <row r="60" spans="2:24" x14ac:dyDescent="0.35">
      <c r="C60" t="s">
        <v>168</v>
      </c>
      <c r="D60" s="1">
        <f>D36+D37+D38</f>
        <v>1470.1899999999998</v>
      </c>
      <c r="O60">
        <v>24</v>
      </c>
      <c r="P60" s="32" t="s">
        <v>164</v>
      </c>
      <c r="Q60">
        <f>D49</f>
        <v>556.25</v>
      </c>
      <c r="R60" s="1">
        <f t="shared" si="4"/>
        <v>9.2708333333333339</v>
      </c>
      <c r="S60" s="4" t="s">
        <v>28</v>
      </c>
      <c r="T60" s="3"/>
      <c r="U60" s="4"/>
      <c r="V60" s="3"/>
      <c r="W60" s="3"/>
      <c r="X60" t="s">
        <v>3</v>
      </c>
    </row>
    <row r="61" spans="2:24" ht="15" thickBot="1" x14ac:dyDescent="0.4">
      <c r="C61" t="s">
        <v>5</v>
      </c>
      <c r="D61" s="1">
        <f>D40+D41+D42+D43</f>
        <v>833.14999999999986</v>
      </c>
      <c r="O61">
        <v>25</v>
      </c>
      <c r="P61" s="34" t="s">
        <v>27</v>
      </c>
      <c r="Q61" s="19">
        <v>662.74</v>
      </c>
      <c r="R61" s="21">
        <f t="shared" si="4"/>
        <v>11.045666666666667</v>
      </c>
      <c r="S61" s="19"/>
      <c r="T61" s="26" t="s">
        <v>28</v>
      </c>
      <c r="U61" s="19"/>
      <c r="V61" s="19"/>
      <c r="W61" s="19"/>
      <c r="X61" s="19" t="s">
        <v>2</v>
      </c>
    </row>
    <row r="62" spans="2:24" x14ac:dyDescent="0.35">
      <c r="C62" t="s">
        <v>169</v>
      </c>
      <c r="D62" s="1">
        <f>D46+D47</f>
        <v>660.5</v>
      </c>
      <c r="P62" t="s">
        <v>7</v>
      </c>
      <c r="Q62">
        <f>SUM(Q37:Q61)</f>
        <v>6780.18</v>
      </c>
      <c r="R62" s="1">
        <f>SUM(R37:R61)</f>
        <v>113.00300000000001</v>
      </c>
      <c r="S62" s="3">
        <v>7</v>
      </c>
      <c r="T62" s="3">
        <v>7</v>
      </c>
      <c r="U62" s="3">
        <v>4</v>
      </c>
      <c r="V62" s="3"/>
      <c r="W62" s="3">
        <v>7</v>
      </c>
    </row>
    <row r="63" spans="2:24" x14ac:dyDescent="0.35">
      <c r="C63" s="19" t="s">
        <v>170</v>
      </c>
      <c r="D63" s="21">
        <f>D48+D49</f>
        <v>562.05999999999995</v>
      </c>
    </row>
    <row r="64" spans="2:24" x14ac:dyDescent="0.35">
      <c r="D64" s="1">
        <f>SUM(D57:D63)</f>
        <v>6151.2599999999984</v>
      </c>
      <c r="P64" t="s">
        <v>147</v>
      </c>
      <c r="Q64">
        <f>Q62/3600</f>
        <v>1.8833833333333334</v>
      </c>
    </row>
    <row r="65" spans="2:17" x14ac:dyDescent="0.35">
      <c r="F65" s="2">
        <v>1</v>
      </c>
    </row>
    <row r="67" spans="2:17" x14ac:dyDescent="0.35">
      <c r="C67" s="36" t="s">
        <v>63</v>
      </c>
      <c r="P67" s="36" t="s">
        <v>171</v>
      </c>
      <c r="Q67" s="1"/>
    </row>
    <row r="68" spans="2:17" x14ac:dyDescent="0.35">
      <c r="B68" s="20" t="s">
        <v>0</v>
      </c>
      <c r="C68" s="20" t="s">
        <v>56</v>
      </c>
      <c r="D68" s="20" t="s">
        <v>57</v>
      </c>
      <c r="E68" s="20" t="s">
        <v>66</v>
      </c>
      <c r="F68" s="20" t="s">
        <v>55</v>
      </c>
      <c r="G68" s="20" t="s">
        <v>68</v>
      </c>
      <c r="H68" s="20" t="s">
        <v>67</v>
      </c>
      <c r="P68" s="37" t="s">
        <v>4</v>
      </c>
      <c r="Q68" s="35">
        <f>Q37+Q38</f>
        <v>550.95000000000005</v>
      </c>
    </row>
    <row r="69" spans="2:17" x14ac:dyDescent="0.35">
      <c r="B69">
        <v>1</v>
      </c>
      <c r="C69" t="s">
        <v>17</v>
      </c>
      <c r="D69" t="s">
        <v>58</v>
      </c>
      <c r="E69">
        <f>D27+D29+D34+D37+D42+D47+D49</f>
        <v>4560.04</v>
      </c>
      <c r="F69" s="1">
        <f>E27+E29+E34+E37+E42+E47</f>
        <v>66.729833333333332</v>
      </c>
      <c r="G69" s="17">
        <f>(E69/$D$51)*$F$65</f>
        <v>0.47475047188325409</v>
      </c>
      <c r="H69" s="17">
        <f>(F69/$E$51)*$F$65</f>
        <v>0.41683871014759821</v>
      </c>
      <c r="P69" t="s">
        <v>166</v>
      </c>
      <c r="Q69" s="1">
        <f>Q39+Q40+Q41</f>
        <v>551</v>
      </c>
    </row>
    <row r="70" spans="2:17" x14ac:dyDescent="0.35">
      <c r="B70">
        <v>2</v>
      </c>
      <c r="C70" t="s">
        <v>18</v>
      </c>
      <c r="D70" t="s">
        <v>59</v>
      </c>
      <c r="E70" s="1">
        <f>D32+D40+D46+D50+D28+D36+D48</f>
        <v>868.56</v>
      </c>
      <c r="F70" s="1">
        <f>E32+E40+E46+E50</f>
        <v>14.304333333333332</v>
      </c>
      <c r="G70" s="17">
        <f>(E70/$D$51)*$F$65</f>
        <v>9.0426678243813466E-2</v>
      </c>
      <c r="H70" s="17">
        <f>(F70/$E$51)*$F$65</f>
        <v>8.9354334610775701E-2</v>
      </c>
      <c r="P70" t="s">
        <v>167</v>
      </c>
      <c r="Q70" s="1">
        <f>Q43+Q44+Q45+Q46</f>
        <v>760.31999999999994</v>
      </c>
    </row>
    <row r="71" spans="2:17" x14ac:dyDescent="0.35">
      <c r="B71">
        <v>3</v>
      </c>
      <c r="C71" t="s">
        <v>19</v>
      </c>
      <c r="D71" t="s">
        <v>60</v>
      </c>
      <c r="E71" s="1">
        <f>D30+D35+D38+D43</f>
        <v>543.09</v>
      </c>
      <c r="F71" s="1">
        <f>E30+E35+E38+E43+E49</f>
        <v>18.322333333333333</v>
      </c>
      <c r="G71" s="17">
        <f>(E71/$D$51)*$F$65</f>
        <v>5.6541660550143528E-2</v>
      </c>
      <c r="H71" s="17">
        <f>(F71/$E$51)*$F$65</f>
        <v>0.11445342228579936</v>
      </c>
      <c r="P71" t="s">
        <v>168</v>
      </c>
      <c r="Q71" s="1">
        <f>Q47+Q48+Q49</f>
        <v>1369.57</v>
      </c>
    </row>
    <row r="72" spans="2:17" x14ac:dyDescent="0.35">
      <c r="B72">
        <v>4</v>
      </c>
      <c r="C72" t="s">
        <v>20</v>
      </c>
      <c r="D72" t="s">
        <v>61</v>
      </c>
      <c r="E72" s="1"/>
      <c r="F72" s="18"/>
      <c r="G72" s="17">
        <f>(E72/$D$51)*$F$65</f>
        <v>0</v>
      </c>
      <c r="H72" s="17">
        <f>(F72/$E$51)*$F$65</f>
        <v>0</v>
      </c>
      <c r="P72" t="s">
        <v>5</v>
      </c>
      <c r="Q72" s="1">
        <f>Q51+Q52+Q53+Q54</f>
        <v>806.01</v>
      </c>
    </row>
    <row r="73" spans="2:17" x14ac:dyDescent="0.35">
      <c r="B73" s="19">
        <v>5</v>
      </c>
      <c r="C73" s="19" t="s">
        <v>21</v>
      </c>
      <c r="D73" s="19" t="s">
        <v>62</v>
      </c>
      <c r="E73" s="21">
        <f>D31+D33+D45+D26+D39+D41+D44</f>
        <v>3633.4399999999996</v>
      </c>
      <c r="F73" s="21">
        <f>E31+E33+E45+E26+E39+E41+E44</f>
        <v>60.557333333333339</v>
      </c>
      <c r="G73" s="22">
        <f>(E73/$D$51)*$F$65</f>
        <v>0.37828118932278898</v>
      </c>
      <c r="H73" s="22">
        <f>(F73/$E$51)*$F$65</f>
        <v>0.37828118932278904</v>
      </c>
      <c r="P73" t="s">
        <v>169</v>
      </c>
      <c r="Q73" s="1">
        <f>Q57+Q58</f>
        <v>658.71</v>
      </c>
    </row>
    <row r="74" spans="2:17" x14ac:dyDescent="0.35">
      <c r="E74">
        <f>SUM(E69:E73)</f>
        <v>9605.130000000001</v>
      </c>
      <c r="G74" s="2">
        <f>SUM(G69:G73)</f>
        <v>1</v>
      </c>
      <c r="P74" s="19" t="s">
        <v>170</v>
      </c>
      <c r="Q74" s="21">
        <f>Q59+Q60</f>
        <v>560.98</v>
      </c>
    </row>
    <row r="75" spans="2:17" x14ac:dyDescent="0.35">
      <c r="G75" s="2"/>
      <c r="Q75" s="1">
        <f>SUM(Q68:Q74)</f>
        <v>5257.5400000000009</v>
      </c>
    </row>
    <row r="76" spans="2:17" x14ac:dyDescent="0.35">
      <c r="C76" t="s">
        <v>174</v>
      </c>
    </row>
    <row r="77" spans="2:17" x14ac:dyDescent="0.35">
      <c r="B77" s="20" t="s">
        <v>64</v>
      </c>
      <c r="C77" s="20" t="s">
        <v>22</v>
      </c>
      <c r="D77" s="20" t="s">
        <v>70</v>
      </c>
      <c r="E77" s="20" t="s">
        <v>71</v>
      </c>
      <c r="F77" s="20" t="s">
        <v>72</v>
      </c>
      <c r="G77" s="20" t="s">
        <v>13</v>
      </c>
    </row>
    <row r="78" spans="2:17" x14ac:dyDescent="0.35">
      <c r="B78">
        <v>1</v>
      </c>
      <c r="C78" t="s">
        <v>3</v>
      </c>
      <c r="D78" s="1">
        <f>D27+D29+D34+D37+D42+D47+D49</f>
        <v>4560.04</v>
      </c>
      <c r="E78" s="1">
        <f>E27+E29+E34+E37+E42+E47</f>
        <v>66.729833333333332</v>
      </c>
      <c r="F78" s="17">
        <f>(D78/$D$51)*$F$65</f>
        <v>0.47475047188325409</v>
      </c>
      <c r="G78" s="17">
        <f>(E78/$E$51)*$F$65</f>
        <v>0.41683871014759821</v>
      </c>
    </row>
    <row r="79" spans="2:17" x14ac:dyDescent="0.35">
      <c r="B79">
        <v>2</v>
      </c>
      <c r="C79" t="s">
        <v>1</v>
      </c>
      <c r="D79" s="1">
        <f>D26+D31+D33+D39+D41+D45+D44</f>
        <v>3633.4400000000005</v>
      </c>
      <c r="E79" s="1">
        <f>E26+E31+E33+E39+E41+E45+E44</f>
        <v>60.557333333333332</v>
      </c>
      <c r="F79" s="17">
        <f>(D79/$D$51)*$F$65</f>
        <v>0.37828118932278904</v>
      </c>
      <c r="G79" s="17">
        <f>(E79/$E$51)*$F$65</f>
        <v>0.37828118932278898</v>
      </c>
    </row>
    <row r="80" spans="2:17" x14ac:dyDescent="0.35">
      <c r="B80" s="19">
        <v>3</v>
      </c>
      <c r="C80" s="19" t="s">
        <v>2</v>
      </c>
      <c r="D80" s="21">
        <f>D30+D32+D35+D38+D40+D43+D46+D50+D48+D36+D28</f>
        <v>1411.6499999999999</v>
      </c>
      <c r="E80" s="21">
        <f>E30+E32+E35+E38+E40+E43+E46+E49+E50+E36+E28+E48</f>
        <v>32.798333333333339</v>
      </c>
      <c r="F80" s="22">
        <f>(D80/$D$51)*$F$65</f>
        <v>0.14696833879395699</v>
      </c>
      <c r="G80" s="22">
        <f>(E80/$E$51)*$F$65</f>
        <v>0.20488010052961286</v>
      </c>
      <c r="P80" t="s">
        <v>178</v>
      </c>
    </row>
    <row r="81" spans="2:21" x14ac:dyDescent="0.35">
      <c r="D81" s="1">
        <f>SUM(D78:D80)</f>
        <v>9605.1299999999992</v>
      </c>
      <c r="F81" s="2">
        <f>SUM(F78:F80)</f>
        <v>1</v>
      </c>
      <c r="G81" s="2">
        <f>SUM(G78:G80)</f>
        <v>1</v>
      </c>
      <c r="P81" s="20" t="s">
        <v>64</v>
      </c>
      <c r="Q81" s="20" t="s">
        <v>22</v>
      </c>
      <c r="R81" s="20" t="s">
        <v>70</v>
      </c>
      <c r="S81" s="20" t="s">
        <v>72</v>
      </c>
      <c r="T81" s="20"/>
      <c r="U81" s="20"/>
    </row>
    <row r="82" spans="2:21" x14ac:dyDescent="0.35">
      <c r="P82">
        <v>1</v>
      </c>
      <c r="Q82" t="s">
        <v>3</v>
      </c>
      <c r="R82" s="1">
        <f>Q38+Q40+Q45+Q48+Q58+Q53+Q60</f>
        <v>4560.04</v>
      </c>
      <c r="S82" s="17">
        <f>(R82/$Q$62)*$F$65</f>
        <v>0.67255441595945831</v>
      </c>
      <c r="U82" s="17"/>
    </row>
    <row r="83" spans="2:21" x14ac:dyDescent="0.35">
      <c r="C83" s="36" t="s">
        <v>63</v>
      </c>
      <c r="P83">
        <v>2</v>
      </c>
      <c r="Q83" t="s">
        <v>1</v>
      </c>
      <c r="R83" s="1">
        <f>Q37+Q42+Q44+Q50+Q52+Q55+Q56</f>
        <v>1139.05</v>
      </c>
      <c r="S83" s="17">
        <f>(R83/$Q$62)*$F$65</f>
        <v>0.16799701482851487</v>
      </c>
      <c r="U83" s="17"/>
    </row>
    <row r="84" spans="2:21" x14ac:dyDescent="0.35">
      <c r="B84" s="20" t="s">
        <v>0</v>
      </c>
      <c r="C84" s="20" t="s">
        <v>45</v>
      </c>
      <c r="D84" s="20" t="s">
        <v>70</v>
      </c>
      <c r="E84" s="23" t="s">
        <v>69</v>
      </c>
      <c r="F84" s="20" t="s">
        <v>72</v>
      </c>
      <c r="P84" s="19">
        <v>3</v>
      </c>
      <c r="Q84" s="19" t="s">
        <v>2</v>
      </c>
      <c r="R84" s="21">
        <f>Q41+Q43+Q46+Q49+Q51+Q54+Q57+Q61+Q59+Q39+Q47</f>
        <v>1081.0900000000001</v>
      </c>
      <c r="S84" s="22">
        <f>(R84/$Q$62)*$F$65</f>
        <v>0.15944856921202682</v>
      </c>
      <c r="T84" s="19"/>
      <c r="U84" s="22"/>
    </row>
    <row r="85" spans="2:21" x14ac:dyDescent="0.35">
      <c r="B85">
        <v>1</v>
      </c>
      <c r="C85" t="s">
        <v>65</v>
      </c>
      <c r="D85">
        <f>E69</f>
        <v>4560.04</v>
      </c>
      <c r="E85" s="16">
        <f>E78</f>
        <v>66.729833333333332</v>
      </c>
      <c r="F85" s="15">
        <f>(E85/$E$51)*$F$65</f>
        <v>0.41683871014759821</v>
      </c>
      <c r="R85" s="1">
        <f>SUM(R82:R84)</f>
        <v>6780.18</v>
      </c>
      <c r="S85" s="2">
        <f>SUM(S82:S84)</f>
        <v>1</v>
      </c>
      <c r="U85" s="2"/>
    </row>
    <row r="86" spans="2:21" x14ac:dyDescent="0.35">
      <c r="B86">
        <v>2</v>
      </c>
      <c r="C86" t="s">
        <v>8</v>
      </c>
      <c r="D86">
        <f>E70</f>
        <v>868.56</v>
      </c>
      <c r="E86" s="16">
        <f>E32+E40+E46+E50</f>
        <v>14.304333333333332</v>
      </c>
      <c r="F86" s="15">
        <f>(E86/$E$51)*$F$65</f>
        <v>8.9354334610775701E-2</v>
      </c>
    </row>
    <row r="87" spans="2:21" x14ac:dyDescent="0.35">
      <c r="B87">
        <v>3</v>
      </c>
      <c r="C87" t="s">
        <v>60</v>
      </c>
      <c r="D87" s="1">
        <f>E71</f>
        <v>543.09</v>
      </c>
      <c r="E87" s="16">
        <f>E30+E35+E38+E43+E49</f>
        <v>18.322333333333333</v>
      </c>
      <c r="F87" s="15">
        <f>(E87/$E$51)*$F$65</f>
        <v>0.11445342228579936</v>
      </c>
    </row>
    <row r="88" spans="2:21" x14ac:dyDescent="0.35">
      <c r="B88">
        <v>4</v>
      </c>
      <c r="C88" t="s">
        <v>61</v>
      </c>
      <c r="D88">
        <f>E72</f>
        <v>0</v>
      </c>
      <c r="E88" s="16"/>
      <c r="F88" s="15">
        <f>(E88/$E$51)*$F$65</f>
        <v>0</v>
      </c>
    </row>
    <row r="89" spans="2:21" x14ac:dyDescent="0.35">
      <c r="B89" s="19">
        <v>5</v>
      </c>
      <c r="C89" s="19" t="s">
        <v>62</v>
      </c>
      <c r="D89" s="19">
        <f>E73</f>
        <v>3633.4399999999996</v>
      </c>
      <c r="E89" s="24">
        <f>E79</f>
        <v>60.557333333333332</v>
      </c>
      <c r="F89" s="22">
        <f>(E89/$E$51)*$F$65</f>
        <v>0.37828118932278898</v>
      </c>
      <c r="Q89" t="s">
        <v>179</v>
      </c>
    </row>
    <row r="90" spans="2:21" x14ac:dyDescent="0.35">
      <c r="P90" s="20" t="s">
        <v>0</v>
      </c>
      <c r="Q90" s="20" t="s">
        <v>140</v>
      </c>
      <c r="R90" s="20" t="s">
        <v>141</v>
      </c>
      <c r="S90" s="20" t="s">
        <v>142</v>
      </c>
      <c r="U90" s="17"/>
    </row>
    <row r="91" spans="2:21" x14ac:dyDescent="0.35">
      <c r="P91">
        <v>1</v>
      </c>
      <c r="Q91" t="s">
        <v>76</v>
      </c>
      <c r="R91">
        <f>Q42+Q50+Q56</f>
        <v>479.34000000000003</v>
      </c>
      <c r="S91" s="15">
        <f>(R91/$Q$62)*$F$65</f>
        <v>7.0697238126421424E-2</v>
      </c>
      <c r="U91" s="17"/>
    </row>
    <row r="92" spans="2:21" x14ac:dyDescent="0.35">
      <c r="P92">
        <v>2</v>
      </c>
      <c r="Q92" t="s">
        <v>77</v>
      </c>
      <c r="R92">
        <f>Q37+Q44+Q52</f>
        <v>279.14999999999998</v>
      </c>
      <c r="S92" s="15">
        <f t="shared" ref="S92:S94" si="5">(R92/$Q$62)*$F$65</f>
        <v>4.1171473323717067E-2</v>
      </c>
      <c r="T92" s="2">
        <f>SUM(S91:S93)</f>
        <v>0.16799701482851487</v>
      </c>
      <c r="U92" s="17"/>
    </row>
    <row r="93" spans="2:21" x14ac:dyDescent="0.35">
      <c r="C93" t="s">
        <v>175</v>
      </c>
      <c r="P93">
        <v>3</v>
      </c>
      <c r="Q93" t="s">
        <v>9</v>
      </c>
      <c r="R93">
        <f>Q55</f>
        <v>380.56</v>
      </c>
      <c r="S93" s="15">
        <f t="shared" si="5"/>
        <v>5.6128303378376383E-2</v>
      </c>
    </row>
    <row r="94" spans="2:21" x14ac:dyDescent="0.35">
      <c r="B94" s="20" t="s">
        <v>0</v>
      </c>
      <c r="C94" s="20" t="s">
        <v>73</v>
      </c>
      <c r="D94" s="20" t="s">
        <v>74</v>
      </c>
      <c r="E94" s="20" t="s">
        <v>75</v>
      </c>
      <c r="P94" s="19">
        <v>4</v>
      </c>
      <c r="Q94" s="19" t="s">
        <v>11</v>
      </c>
      <c r="R94" s="19">
        <f>Q50</f>
        <v>150.80000000000001</v>
      </c>
      <c r="S94" s="22">
        <f t="shared" si="5"/>
        <v>2.2241297428681837E-2</v>
      </c>
    </row>
    <row r="95" spans="2:21" x14ac:dyDescent="0.35">
      <c r="B95">
        <v>1</v>
      </c>
      <c r="C95" t="s">
        <v>76</v>
      </c>
      <c r="D95" t="s">
        <v>81</v>
      </c>
      <c r="E95" t="s">
        <v>85</v>
      </c>
      <c r="S95" s="15"/>
    </row>
    <row r="96" spans="2:21" x14ac:dyDescent="0.35">
      <c r="B96">
        <v>2</v>
      </c>
      <c r="C96" t="s">
        <v>8</v>
      </c>
      <c r="D96" t="s">
        <v>80</v>
      </c>
      <c r="E96" t="s">
        <v>87</v>
      </c>
    </row>
    <row r="97" spans="2:16" x14ac:dyDescent="0.35">
      <c r="B97">
        <v>3</v>
      </c>
      <c r="C97" t="s">
        <v>77</v>
      </c>
      <c r="D97" t="s">
        <v>82</v>
      </c>
      <c r="E97" t="s">
        <v>84</v>
      </c>
    </row>
    <row r="98" spans="2:16" x14ac:dyDescent="0.35">
      <c r="B98">
        <v>4</v>
      </c>
      <c r="C98" t="s">
        <v>78</v>
      </c>
      <c r="D98" t="s">
        <v>83</v>
      </c>
      <c r="E98" t="s">
        <v>84</v>
      </c>
    </row>
    <row r="99" spans="2:16" x14ac:dyDescent="0.35">
      <c r="B99">
        <v>5</v>
      </c>
      <c r="C99" t="s">
        <v>11</v>
      </c>
      <c r="D99" t="s">
        <v>131</v>
      </c>
      <c r="E99" t="s">
        <v>86</v>
      </c>
    </row>
    <row r="100" spans="2:16" x14ac:dyDescent="0.35">
      <c r="B100">
        <v>6</v>
      </c>
      <c r="C100" t="s">
        <v>79</v>
      </c>
      <c r="D100" t="s">
        <v>80</v>
      </c>
      <c r="E100" t="s">
        <v>87</v>
      </c>
    </row>
    <row r="101" spans="2:16" x14ac:dyDescent="0.35">
      <c r="B101" s="19">
        <v>7</v>
      </c>
      <c r="C101" s="19" t="s">
        <v>10</v>
      </c>
      <c r="D101" s="19" t="s">
        <v>80</v>
      </c>
      <c r="E101" s="19" t="s">
        <v>87</v>
      </c>
    </row>
    <row r="106" spans="2:16" x14ac:dyDescent="0.35">
      <c r="C106" t="s">
        <v>176</v>
      </c>
    </row>
    <row r="107" spans="2:16" x14ac:dyDescent="0.35">
      <c r="B107" s="20" t="s">
        <v>0</v>
      </c>
      <c r="C107" s="20" t="s">
        <v>12</v>
      </c>
      <c r="D107" s="20" t="s">
        <v>88</v>
      </c>
      <c r="E107" s="20" t="s">
        <v>89</v>
      </c>
      <c r="F107" s="20" t="s">
        <v>90</v>
      </c>
      <c r="G107" s="20" t="s">
        <v>91</v>
      </c>
      <c r="H107" s="20" t="s">
        <v>92</v>
      </c>
      <c r="J107" s="20"/>
    </row>
    <row r="108" spans="2:16" x14ac:dyDescent="0.35">
      <c r="P108" t="s">
        <v>182</v>
      </c>
    </row>
    <row r="109" spans="2:16" x14ac:dyDescent="0.35">
      <c r="B109">
        <v>1</v>
      </c>
      <c r="C109" t="s">
        <v>94</v>
      </c>
      <c r="D109" t="s">
        <v>96</v>
      </c>
      <c r="E109" t="s">
        <v>97</v>
      </c>
      <c r="F109" t="s">
        <v>98</v>
      </c>
      <c r="G109" t="s">
        <v>99</v>
      </c>
      <c r="H109" t="s">
        <v>95</v>
      </c>
    </row>
    <row r="110" spans="2:16" x14ac:dyDescent="0.35">
      <c r="D110" t="s">
        <v>100</v>
      </c>
      <c r="E110" t="s">
        <v>101</v>
      </c>
      <c r="F110" t="s">
        <v>102</v>
      </c>
      <c r="G110" t="s">
        <v>103</v>
      </c>
      <c r="H110" t="s">
        <v>104</v>
      </c>
    </row>
    <row r="112" spans="2:16" x14ac:dyDescent="0.35">
      <c r="B112">
        <v>2</v>
      </c>
      <c r="C112" t="s">
        <v>77</v>
      </c>
      <c r="D112" t="s">
        <v>105</v>
      </c>
      <c r="E112" t="s">
        <v>106</v>
      </c>
      <c r="F112" t="s">
        <v>107</v>
      </c>
      <c r="G112" t="s">
        <v>108</v>
      </c>
      <c r="H112" t="s">
        <v>109</v>
      </c>
    </row>
    <row r="113" spans="2:10" x14ac:dyDescent="0.35">
      <c r="D113" t="s">
        <v>110</v>
      </c>
      <c r="E113" t="s">
        <v>111</v>
      </c>
      <c r="F113" t="s">
        <v>112</v>
      </c>
      <c r="G113" t="s">
        <v>113</v>
      </c>
      <c r="H113" t="s">
        <v>114</v>
      </c>
    </row>
    <row r="115" spans="2:10" x14ac:dyDescent="0.35">
      <c r="B115">
        <v>3</v>
      </c>
      <c r="C115" t="s">
        <v>9</v>
      </c>
      <c r="D115" t="s">
        <v>115</v>
      </c>
      <c r="E115" t="s">
        <v>116</v>
      </c>
      <c r="F115" t="s">
        <v>117</v>
      </c>
      <c r="G115" t="s">
        <v>118</v>
      </c>
      <c r="H115" t="s">
        <v>119</v>
      </c>
    </row>
    <row r="116" spans="2:10" x14ac:dyDescent="0.35">
      <c r="D116" t="s">
        <v>121</v>
      </c>
      <c r="E116" t="s">
        <v>122</v>
      </c>
      <c r="F116" t="s">
        <v>123</v>
      </c>
      <c r="G116" t="s">
        <v>124</v>
      </c>
      <c r="H116" t="s">
        <v>125</v>
      </c>
    </row>
    <row r="118" spans="2:10" x14ac:dyDescent="0.35">
      <c r="B118">
        <v>4</v>
      </c>
      <c r="C118" t="s">
        <v>11</v>
      </c>
      <c r="D118" t="s">
        <v>126</v>
      </c>
      <c r="E118" t="s">
        <v>132</v>
      </c>
      <c r="F118" t="s">
        <v>135</v>
      </c>
      <c r="G118" t="s">
        <v>133</v>
      </c>
      <c r="H118" t="s">
        <v>127</v>
      </c>
    </row>
    <row r="119" spans="2:10" x14ac:dyDescent="0.35">
      <c r="B119" s="19"/>
      <c r="C119" s="19"/>
      <c r="D119" s="19" t="s">
        <v>128</v>
      </c>
      <c r="E119" s="19" t="s">
        <v>134</v>
      </c>
      <c r="F119" s="19" t="s">
        <v>136</v>
      </c>
      <c r="G119" s="19" t="s">
        <v>129</v>
      </c>
      <c r="H119" s="19" t="s">
        <v>130</v>
      </c>
      <c r="J119" s="19"/>
    </row>
    <row r="123" spans="2:10" x14ac:dyDescent="0.35">
      <c r="C123" t="s">
        <v>177</v>
      </c>
    </row>
    <row r="124" spans="2:10" x14ac:dyDescent="0.35">
      <c r="B124" s="20" t="s">
        <v>0</v>
      </c>
      <c r="C124" s="20" t="s">
        <v>140</v>
      </c>
      <c r="D124" s="20" t="s">
        <v>141</v>
      </c>
      <c r="E124" s="20" t="s">
        <v>142</v>
      </c>
    </row>
    <row r="125" spans="2:10" x14ac:dyDescent="0.35">
      <c r="B125">
        <v>1</v>
      </c>
      <c r="C125" t="s">
        <v>76</v>
      </c>
      <c r="D125">
        <f>D31+D39+D45</f>
        <v>1783.4299999999998</v>
      </c>
      <c r="E125" s="15">
        <f>(D125/$D$51)*$F$65</f>
        <v>0.18567473839500351</v>
      </c>
    </row>
    <row r="126" spans="2:10" x14ac:dyDescent="0.35">
      <c r="B126">
        <v>2</v>
      </c>
      <c r="C126" t="s">
        <v>77</v>
      </c>
      <c r="D126">
        <f>D33+D41+D26</f>
        <v>1004.81</v>
      </c>
      <c r="E126" s="15">
        <f>(D126/$D$51)*$F$65</f>
        <v>0.10461180639928871</v>
      </c>
      <c r="F126" s="2">
        <f>SUM(E125:E127)</f>
        <v>0.37828118932278898</v>
      </c>
    </row>
    <row r="127" spans="2:10" x14ac:dyDescent="0.35">
      <c r="B127">
        <v>3</v>
      </c>
      <c r="C127" t="s">
        <v>9</v>
      </c>
      <c r="D127">
        <f>D44</f>
        <v>845.2</v>
      </c>
      <c r="E127" s="15">
        <f>(D127/$D$51)*$F$65</f>
        <v>8.7994644528496757E-2</v>
      </c>
    </row>
    <row r="128" spans="2:10" x14ac:dyDescent="0.35">
      <c r="B128" s="19">
        <v>4</v>
      </c>
      <c r="C128" s="19" t="s">
        <v>11</v>
      </c>
      <c r="D128" s="19">
        <f>D39</f>
        <v>587.25</v>
      </c>
      <c r="E128" s="22">
        <f>(D128/$D$51)*$F$65</f>
        <v>6.1139203738002509E-2</v>
      </c>
    </row>
    <row r="129" spans="2:5" x14ac:dyDescent="0.35">
      <c r="E129" s="2">
        <f>SUM(E125:E128)</f>
        <v>0.4394203930607915</v>
      </c>
    </row>
    <row r="136" spans="2:5" x14ac:dyDescent="0.35">
      <c r="C136" t="s">
        <v>181</v>
      </c>
    </row>
    <row r="137" spans="2:5" x14ac:dyDescent="0.35">
      <c r="B137" s="20" t="s">
        <v>180</v>
      </c>
      <c r="C137" s="20" t="s">
        <v>12</v>
      </c>
      <c r="D137" s="20" t="s">
        <v>93</v>
      </c>
    </row>
    <row r="139" spans="2:5" x14ac:dyDescent="0.35">
      <c r="B139">
        <v>1</v>
      </c>
      <c r="C139" t="s">
        <v>94</v>
      </c>
      <c r="D139" t="s">
        <v>137</v>
      </c>
    </row>
    <row r="142" spans="2:5" x14ac:dyDescent="0.35">
      <c r="B142">
        <v>2</v>
      </c>
      <c r="C142" t="s">
        <v>77</v>
      </c>
      <c r="D142" t="s">
        <v>138</v>
      </c>
    </row>
    <row r="145" spans="2:16" x14ac:dyDescent="0.35">
      <c r="B145">
        <v>3</v>
      </c>
      <c r="C145" t="s">
        <v>9</v>
      </c>
      <c r="D145" t="s">
        <v>120</v>
      </c>
    </row>
    <row r="148" spans="2:16" x14ac:dyDescent="0.35">
      <c r="B148" s="19">
        <v>4</v>
      </c>
      <c r="C148" s="19" t="s">
        <v>11</v>
      </c>
      <c r="D148" s="19" t="s">
        <v>139</v>
      </c>
    </row>
    <row r="150" spans="2:16" x14ac:dyDescent="0.35">
      <c r="P150" t="s">
        <v>183</v>
      </c>
    </row>
    <row r="163" spans="4:4" x14ac:dyDescent="0.35">
      <c r="D163" t="s">
        <v>184</v>
      </c>
    </row>
  </sheetData>
  <mergeCells count="3">
    <mergeCell ref="E24:I24"/>
    <mergeCell ref="C4:I4"/>
    <mergeCell ref="F5:H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5BB34-BA8A-41E9-A023-ABFF49A9BE7E}">
  <dimension ref="C4:Z89"/>
  <sheetViews>
    <sheetView zoomScale="38" zoomScaleNormal="48" workbookViewId="0">
      <selection activeCell="W12" sqref="W12"/>
    </sheetView>
  </sheetViews>
  <sheetFormatPr defaultRowHeight="14.5" x14ac:dyDescent="0.35"/>
  <cols>
    <col min="3" max="3" width="19.26953125" customWidth="1"/>
    <col min="4" max="4" width="13.81640625" customWidth="1"/>
    <col min="5" max="5" width="15.1796875" customWidth="1"/>
    <col min="6" max="6" width="16.54296875" customWidth="1"/>
    <col min="7" max="7" width="17.453125" customWidth="1"/>
    <col min="8" max="8" width="20.08984375" customWidth="1"/>
    <col min="9" max="10" width="18.90625" customWidth="1"/>
    <col min="11" max="11" width="17.6328125" customWidth="1"/>
    <col min="12" max="12" width="21.08984375" customWidth="1"/>
    <col min="13" max="13" width="18" customWidth="1"/>
    <col min="14" max="14" width="16.453125" customWidth="1"/>
    <col min="15" max="15" width="20.08984375" customWidth="1"/>
    <col min="16" max="16" width="19.36328125" customWidth="1"/>
    <col min="17" max="17" width="17.81640625" customWidth="1"/>
    <col min="18" max="18" width="16.7265625" customWidth="1"/>
    <col min="19" max="19" width="22.90625" customWidth="1"/>
    <col min="20" max="20" width="22.54296875" customWidth="1"/>
    <col min="23" max="23" width="17.6328125" customWidth="1"/>
    <col min="24" max="24" width="22.1796875" customWidth="1"/>
  </cols>
  <sheetData>
    <row r="4" spans="3:26" ht="18.5" thickBot="1" x14ac:dyDescent="0.45">
      <c r="C4" s="40" t="s">
        <v>37</v>
      </c>
      <c r="D4" s="40"/>
      <c r="E4" s="40"/>
      <c r="F4" s="40" t="s">
        <v>38</v>
      </c>
      <c r="H4" s="40"/>
      <c r="I4" s="40" t="s">
        <v>39</v>
      </c>
      <c r="J4" s="40"/>
      <c r="L4" s="40" t="s">
        <v>148</v>
      </c>
      <c r="M4" s="40"/>
      <c r="N4" s="40"/>
      <c r="O4" s="40" t="s">
        <v>149</v>
      </c>
      <c r="P4" s="40"/>
      <c r="Q4" s="40"/>
      <c r="R4" s="40" t="s">
        <v>42</v>
      </c>
      <c r="T4" s="40"/>
      <c r="U4" s="42"/>
      <c r="V4" s="42"/>
      <c r="X4" s="42"/>
      <c r="Y4" s="42"/>
      <c r="Z4" s="42"/>
    </row>
    <row r="5" spans="3:26" ht="72.5" thickBot="1" x14ac:dyDescent="0.4">
      <c r="C5" s="28" t="s">
        <v>150</v>
      </c>
      <c r="D5" s="28" t="s">
        <v>151</v>
      </c>
      <c r="E5" s="28" t="s">
        <v>152</v>
      </c>
      <c r="F5" s="28" t="s">
        <v>150</v>
      </c>
      <c r="G5" s="28" t="s">
        <v>151</v>
      </c>
      <c r="H5" s="28" t="s">
        <v>152</v>
      </c>
      <c r="I5" s="28" t="s">
        <v>150</v>
      </c>
      <c r="J5" s="28" t="s">
        <v>151</v>
      </c>
      <c r="K5" s="28" t="s">
        <v>152</v>
      </c>
      <c r="L5" s="28" t="s">
        <v>150</v>
      </c>
      <c r="M5" s="28" t="s">
        <v>151</v>
      </c>
      <c r="N5" s="28" t="s">
        <v>152</v>
      </c>
      <c r="O5" s="28" t="s">
        <v>150</v>
      </c>
      <c r="P5" s="28" t="s">
        <v>151</v>
      </c>
      <c r="Q5" s="28" t="s">
        <v>152</v>
      </c>
      <c r="R5" s="28" t="s">
        <v>150</v>
      </c>
      <c r="S5" s="28" t="s">
        <v>151</v>
      </c>
      <c r="T5" s="41" t="s">
        <v>152</v>
      </c>
    </row>
    <row r="6" spans="3:26" ht="35.5" thickBot="1" x14ac:dyDescent="0.4">
      <c r="C6" s="46">
        <v>1</v>
      </c>
      <c r="D6" s="29" t="s">
        <v>153</v>
      </c>
      <c r="E6" s="29">
        <v>524.5</v>
      </c>
      <c r="F6" s="46">
        <v>1</v>
      </c>
      <c r="G6" s="29" t="s">
        <v>153</v>
      </c>
      <c r="H6" s="29">
        <v>495.86</v>
      </c>
      <c r="I6" s="46">
        <v>1</v>
      </c>
      <c r="J6" s="29" t="s">
        <v>153</v>
      </c>
      <c r="K6" s="29">
        <v>538.91</v>
      </c>
      <c r="L6" s="46">
        <v>1</v>
      </c>
      <c r="M6" s="29" t="s">
        <v>153</v>
      </c>
      <c r="N6" s="29">
        <v>517.5</v>
      </c>
      <c r="O6" s="46">
        <v>1</v>
      </c>
      <c r="P6" s="29" t="s">
        <v>153</v>
      </c>
      <c r="Q6" s="29">
        <v>497.89</v>
      </c>
      <c r="R6" s="46">
        <v>1</v>
      </c>
      <c r="S6" s="29" t="s">
        <v>153</v>
      </c>
      <c r="T6" s="29">
        <v>492.03</v>
      </c>
    </row>
    <row r="7" spans="3:26" ht="35.5" thickBot="1" x14ac:dyDescent="0.4">
      <c r="C7" s="47"/>
      <c r="D7" s="29" t="s">
        <v>185</v>
      </c>
      <c r="E7" s="29">
        <v>377.7</v>
      </c>
      <c r="F7" s="47"/>
      <c r="G7" s="29" t="s">
        <v>185</v>
      </c>
      <c r="H7" s="29">
        <v>350.15</v>
      </c>
      <c r="I7" s="47"/>
      <c r="J7" s="29" t="s">
        <v>185</v>
      </c>
      <c r="K7" s="29">
        <v>368.34</v>
      </c>
      <c r="L7" s="47"/>
      <c r="M7" s="29" t="s">
        <v>185</v>
      </c>
      <c r="N7" s="29">
        <v>361.05</v>
      </c>
      <c r="O7" s="47"/>
      <c r="P7" s="29" t="s">
        <v>185</v>
      </c>
      <c r="Q7" s="29">
        <v>364.35</v>
      </c>
      <c r="R7" s="47"/>
      <c r="S7" s="29" t="s">
        <v>185</v>
      </c>
      <c r="T7" s="29">
        <v>362.46</v>
      </c>
    </row>
    <row r="8" spans="3:26" ht="35.5" thickBot="1" x14ac:dyDescent="0.4">
      <c r="C8" s="47"/>
      <c r="D8" s="29" t="s">
        <v>154</v>
      </c>
      <c r="E8" s="29">
        <v>528.74</v>
      </c>
      <c r="F8" s="47"/>
      <c r="G8" s="29" t="s">
        <v>154</v>
      </c>
      <c r="H8" s="29">
        <v>522.63</v>
      </c>
      <c r="I8" s="47"/>
      <c r="J8" s="29" t="s">
        <v>154</v>
      </c>
      <c r="K8" s="29">
        <v>549.58000000000004</v>
      </c>
      <c r="L8" s="47"/>
      <c r="M8" s="29" t="s">
        <v>154</v>
      </c>
      <c r="N8" s="29">
        <v>518.63</v>
      </c>
      <c r="O8" s="47"/>
      <c r="P8" s="29" t="s">
        <v>154</v>
      </c>
      <c r="Q8" s="29">
        <v>540.70000000000005</v>
      </c>
      <c r="R8" s="47"/>
      <c r="S8" s="29" t="s">
        <v>154</v>
      </c>
      <c r="T8" s="29">
        <v>524.89</v>
      </c>
    </row>
    <row r="9" spans="3:26" ht="53" thickBot="1" x14ac:dyDescent="0.4">
      <c r="C9" s="47"/>
      <c r="D9" s="29" t="s">
        <v>155</v>
      </c>
      <c r="E9" s="29">
        <v>713.07</v>
      </c>
      <c r="F9" s="47"/>
      <c r="G9" s="29" t="s">
        <v>155</v>
      </c>
      <c r="H9" s="29">
        <v>732.54</v>
      </c>
      <c r="I9" s="47"/>
      <c r="J9" s="29" t="s">
        <v>155</v>
      </c>
      <c r="K9" s="29">
        <v>705.11</v>
      </c>
      <c r="L9" s="47"/>
      <c r="M9" s="29" t="s">
        <v>155</v>
      </c>
      <c r="N9" s="29">
        <v>719.6</v>
      </c>
      <c r="O9" s="47"/>
      <c r="P9" s="29" t="s">
        <v>155</v>
      </c>
      <c r="Q9" s="29">
        <v>701.78</v>
      </c>
      <c r="R9" s="47"/>
      <c r="S9" s="29" t="s">
        <v>155</v>
      </c>
      <c r="T9" s="29">
        <v>687.19</v>
      </c>
    </row>
    <row r="10" spans="3:26" ht="35.5" thickBot="1" x14ac:dyDescent="0.4">
      <c r="C10" s="47"/>
      <c r="D10" s="29" t="s">
        <v>169</v>
      </c>
      <c r="E10" s="29">
        <v>533.17999999999995</v>
      </c>
      <c r="F10" s="47"/>
      <c r="G10" s="29" t="s">
        <v>169</v>
      </c>
      <c r="H10" s="29">
        <v>548.73</v>
      </c>
      <c r="I10" s="47"/>
      <c r="J10" s="29" t="s">
        <v>169</v>
      </c>
      <c r="K10" s="29">
        <v>565.54999999999995</v>
      </c>
      <c r="L10" s="47"/>
      <c r="M10" s="29" t="s">
        <v>169</v>
      </c>
      <c r="N10" s="29">
        <v>525.13</v>
      </c>
      <c r="O10" s="47"/>
      <c r="P10" s="29" t="s">
        <v>169</v>
      </c>
      <c r="Q10" s="29">
        <v>515.70000000000005</v>
      </c>
      <c r="R10" s="47"/>
      <c r="S10" s="29" t="s">
        <v>169</v>
      </c>
      <c r="T10" s="29">
        <v>522.53</v>
      </c>
    </row>
    <row r="11" spans="3:26" ht="18" thickBot="1" x14ac:dyDescent="0.4">
      <c r="C11" s="47"/>
      <c r="D11" s="29" t="s">
        <v>156</v>
      </c>
      <c r="E11" s="29">
        <v>910.15</v>
      </c>
      <c r="F11" s="47"/>
      <c r="G11" s="29" t="s">
        <v>156</v>
      </c>
      <c r="H11" s="29">
        <v>866.78</v>
      </c>
      <c r="I11" s="47"/>
      <c r="J11" s="29" t="s">
        <v>156</v>
      </c>
      <c r="K11" s="29">
        <v>906.21</v>
      </c>
      <c r="L11" s="47"/>
      <c r="M11" s="29" t="s">
        <v>156</v>
      </c>
      <c r="N11" s="29">
        <v>896.31</v>
      </c>
      <c r="O11" s="47"/>
      <c r="P11" s="29" t="s">
        <v>156</v>
      </c>
      <c r="Q11" s="29">
        <v>896.78</v>
      </c>
      <c r="R11" s="47"/>
      <c r="S11" s="29" t="s">
        <v>156</v>
      </c>
      <c r="T11" s="29">
        <v>857.05</v>
      </c>
    </row>
    <row r="12" spans="3:26" ht="70.5" thickBot="1" x14ac:dyDescent="0.4">
      <c r="C12" s="48"/>
      <c r="D12" s="29" t="s">
        <v>157</v>
      </c>
      <c r="E12" s="29">
        <v>350.29</v>
      </c>
      <c r="F12" s="48"/>
      <c r="G12" s="29" t="s">
        <v>157</v>
      </c>
      <c r="H12" s="29">
        <v>361.15</v>
      </c>
      <c r="I12" s="48"/>
      <c r="J12" s="29" t="s">
        <v>157</v>
      </c>
      <c r="K12" s="29">
        <v>371.57</v>
      </c>
      <c r="L12" s="48"/>
      <c r="M12" s="29" t="s">
        <v>157</v>
      </c>
      <c r="N12" s="29">
        <v>344.57</v>
      </c>
      <c r="O12" s="48"/>
      <c r="P12" s="29" t="s">
        <v>157</v>
      </c>
      <c r="Q12" s="29">
        <v>349.35</v>
      </c>
      <c r="R12" s="48"/>
      <c r="S12" s="29" t="s">
        <v>157</v>
      </c>
      <c r="T12" s="29">
        <v>364.99</v>
      </c>
    </row>
    <row r="13" spans="3:26" ht="35.5" thickBot="1" x14ac:dyDescent="0.4">
      <c r="C13" s="46">
        <v>2</v>
      </c>
      <c r="D13" s="29" t="s">
        <v>153</v>
      </c>
      <c r="E13" s="29">
        <v>531.01</v>
      </c>
      <c r="F13" s="46">
        <v>2</v>
      </c>
      <c r="G13" s="29" t="s">
        <v>153</v>
      </c>
      <c r="H13" s="29">
        <v>521.66</v>
      </c>
      <c r="I13" s="46">
        <v>2</v>
      </c>
      <c r="J13" s="29" t="s">
        <v>153</v>
      </c>
      <c r="K13" s="29">
        <v>530.87</v>
      </c>
      <c r="L13" s="46">
        <v>2</v>
      </c>
      <c r="M13" s="29" t="s">
        <v>153</v>
      </c>
      <c r="N13" s="29">
        <v>496.17</v>
      </c>
      <c r="O13" s="46">
        <v>2</v>
      </c>
      <c r="P13" s="29" t="s">
        <v>153</v>
      </c>
      <c r="Q13" s="29">
        <v>490.64</v>
      </c>
      <c r="R13" s="46">
        <v>2</v>
      </c>
      <c r="S13" s="29" t="s">
        <v>153</v>
      </c>
      <c r="T13" s="29">
        <v>512.47</v>
      </c>
    </row>
    <row r="14" spans="3:26" ht="35.5" thickBot="1" x14ac:dyDescent="0.4">
      <c r="C14" s="47"/>
      <c r="D14" s="29" t="s">
        <v>185</v>
      </c>
      <c r="E14" s="29">
        <v>343.3</v>
      </c>
      <c r="F14" s="47"/>
      <c r="G14" s="29" t="s">
        <v>185</v>
      </c>
      <c r="H14" s="29">
        <v>356.81</v>
      </c>
      <c r="I14" s="47"/>
      <c r="J14" s="29" t="s">
        <v>185</v>
      </c>
      <c r="K14" s="29">
        <v>361.55</v>
      </c>
      <c r="L14" s="47"/>
      <c r="M14" s="29" t="s">
        <v>185</v>
      </c>
      <c r="N14" s="29">
        <v>343.39</v>
      </c>
      <c r="O14" s="47"/>
      <c r="P14" s="29" t="s">
        <v>185</v>
      </c>
      <c r="Q14" s="29">
        <v>362.82</v>
      </c>
      <c r="R14" s="47"/>
      <c r="S14" s="29" t="s">
        <v>185</v>
      </c>
      <c r="T14" s="29">
        <v>342.79</v>
      </c>
    </row>
    <row r="15" spans="3:26" ht="35.5" thickBot="1" x14ac:dyDescent="0.4">
      <c r="C15" s="47"/>
      <c r="D15" s="29" t="s">
        <v>154</v>
      </c>
      <c r="E15" s="29">
        <v>555.29999999999995</v>
      </c>
      <c r="F15" s="47"/>
      <c r="G15" s="29" t="s">
        <v>154</v>
      </c>
      <c r="H15" s="29">
        <v>547.29</v>
      </c>
      <c r="I15" s="47"/>
      <c r="J15" s="29" t="s">
        <v>154</v>
      </c>
      <c r="K15" s="29">
        <v>557.53</v>
      </c>
      <c r="L15" s="47"/>
      <c r="M15" s="29" t="s">
        <v>154</v>
      </c>
      <c r="N15" s="29">
        <v>531.88</v>
      </c>
      <c r="O15" s="47"/>
      <c r="P15" s="29" t="s">
        <v>154</v>
      </c>
      <c r="Q15" s="29">
        <v>560.86</v>
      </c>
      <c r="R15" s="47"/>
      <c r="S15" s="29" t="s">
        <v>154</v>
      </c>
      <c r="T15" s="29">
        <v>558.91999999999996</v>
      </c>
    </row>
    <row r="16" spans="3:26" ht="53" thickBot="1" x14ac:dyDescent="0.4">
      <c r="C16" s="47"/>
      <c r="D16" s="29" t="s">
        <v>155</v>
      </c>
      <c r="E16" s="29">
        <v>735.93</v>
      </c>
      <c r="F16" s="47"/>
      <c r="G16" s="29" t="s">
        <v>155</v>
      </c>
      <c r="H16" s="29">
        <v>731.8</v>
      </c>
      <c r="I16" s="47"/>
      <c r="J16" s="29" t="s">
        <v>155</v>
      </c>
      <c r="K16" s="29">
        <v>747.36</v>
      </c>
      <c r="L16" s="47"/>
      <c r="M16" s="29" t="s">
        <v>155</v>
      </c>
      <c r="N16" s="29">
        <v>743.07</v>
      </c>
      <c r="O16" s="47"/>
      <c r="P16" s="29" t="s">
        <v>155</v>
      </c>
      <c r="Q16" s="29">
        <v>694.23</v>
      </c>
      <c r="R16" s="47"/>
      <c r="S16" s="29" t="s">
        <v>155</v>
      </c>
      <c r="T16" s="29">
        <v>748.14</v>
      </c>
    </row>
    <row r="17" spans="3:20" ht="35.5" thickBot="1" x14ac:dyDescent="0.4">
      <c r="C17" s="47"/>
      <c r="D17" s="29" t="s">
        <v>169</v>
      </c>
      <c r="E17" s="29">
        <v>515.49</v>
      </c>
      <c r="F17" s="47"/>
      <c r="G17" s="29" t="s">
        <v>169</v>
      </c>
      <c r="H17" s="29">
        <v>521.46</v>
      </c>
      <c r="I17" s="47"/>
      <c r="J17" s="29" t="s">
        <v>169</v>
      </c>
      <c r="K17" s="29">
        <v>543.42999999999995</v>
      </c>
      <c r="L17" s="47"/>
      <c r="M17" s="29" t="s">
        <v>169</v>
      </c>
      <c r="N17" s="29">
        <v>550.5</v>
      </c>
      <c r="O17" s="47"/>
      <c r="P17" s="29" t="s">
        <v>169</v>
      </c>
      <c r="Q17" s="29">
        <v>544.46</v>
      </c>
      <c r="R17" s="47"/>
      <c r="S17" s="29" t="s">
        <v>169</v>
      </c>
      <c r="T17" s="29">
        <v>565.49</v>
      </c>
    </row>
    <row r="18" spans="3:20" ht="18" thickBot="1" x14ac:dyDescent="0.4">
      <c r="C18" s="47"/>
      <c r="D18" s="29" t="s">
        <v>156</v>
      </c>
      <c r="E18" s="29">
        <v>942.24</v>
      </c>
      <c r="F18" s="47"/>
      <c r="G18" s="29" t="s">
        <v>156</v>
      </c>
      <c r="H18" s="29">
        <v>875.02</v>
      </c>
      <c r="I18" s="47"/>
      <c r="J18" s="29" t="s">
        <v>156</v>
      </c>
      <c r="K18" s="29">
        <v>860.15</v>
      </c>
      <c r="L18" s="47"/>
      <c r="M18" s="29" t="s">
        <v>156</v>
      </c>
      <c r="N18" s="29">
        <v>891.77</v>
      </c>
      <c r="O18" s="47"/>
      <c r="P18" s="29" t="s">
        <v>156</v>
      </c>
      <c r="Q18" s="29">
        <v>866.22</v>
      </c>
      <c r="R18" s="47"/>
      <c r="S18" s="29" t="s">
        <v>156</v>
      </c>
      <c r="T18" s="29">
        <v>916.83</v>
      </c>
    </row>
    <row r="19" spans="3:20" ht="70.5" thickBot="1" x14ac:dyDescent="0.4">
      <c r="C19" s="48"/>
      <c r="D19" s="29" t="s">
        <v>157</v>
      </c>
      <c r="E19" s="29">
        <v>375.57</v>
      </c>
      <c r="F19" s="48"/>
      <c r="G19" s="29" t="s">
        <v>157</v>
      </c>
      <c r="H19" s="29">
        <v>365.82</v>
      </c>
      <c r="I19" s="48"/>
      <c r="J19" s="29" t="s">
        <v>157</v>
      </c>
      <c r="K19" s="29">
        <v>343.97</v>
      </c>
      <c r="L19" s="48"/>
      <c r="M19" s="29" t="s">
        <v>157</v>
      </c>
      <c r="N19" s="29">
        <v>364.98</v>
      </c>
      <c r="O19" s="48"/>
      <c r="P19" s="29" t="s">
        <v>157</v>
      </c>
      <c r="Q19" s="29">
        <v>361.32</v>
      </c>
      <c r="R19" s="48"/>
      <c r="S19" s="29" t="s">
        <v>157</v>
      </c>
      <c r="T19" s="29">
        <v>375.8</v>
      </c>
    </row>
    <row r="20" spans="3:20" ht="35.5" thickBot="1" x14ac:dyDescent="0.4">
      <c r="C20" s="46">
        <v>3</v>
      </c>
      <c r="D20" s="29" t="s">
        <v>153</v>
      </c>
      <c r="E20" s="29">
        <v>521.77</v>
      </c>
      <c r="F20" s="46">
        <v>3</v>
      </c>
      <c r="G20" s="29" t="s">
        <v>153</v>
      </c>
      <c r="H20" s="29">
        <v>525.82000000000005</v>
      </c>
      <c r="I20" s="46">
        <v>3</v>
      </c>
      <c r="J20" s="29" t="s">
        <v>153</v>
      </c>
      <c r="K20" s="29">
        <v>512.62</v>
      </c>
      <c r="L20" s="46">
        <v>3</v>
      </c>
      <c r="M20" s="29" t="s">
        <v>153</v>
      </c>
      <c r="N20" s="29">
        <v>503.64</v>
      </c>
      <c r="O20" s="46">
        <v>3</v>
      </c>
      <c r="P20" s="29" t="s">
        <v>153</v>
      </c>
      <c r="Q20" s="29">
        <v>510.51</v>
      </c>
      <c r="R20" s="46">
        <v>3</v>
      </c>
      <c r="S20" s="29" t="s">
        <v>153</v>
      </c>
      <c r="T20" s="29">
        <v>511.28</v>
      </c>
    </row>
    <row r="21" spans="3:20" ht="35.5" thickBot="1" x14ac:dyDescent="0.4">
      <c r="C21" s="47"/>
      <c r="D21" s="29" t="s">
        <v>185</v>
      </c>
      <c r="E21" s="29">
        <v>356.66</v>
      </c>
      <c r="F21" s="47"/>
      <c r="G21" s="29" t="s">
        <v>185</v>
      </c>
      <c r="H21" s="29">
        <v>374.33</v>
      </c>
      <c r="I21" s="47"/>
      <c r="J21" s="29" t="s">
        <v>185</v>
      </c>
      <c r="K21" s="29">
        <v>360.87</v>
      </c>
      <c r="L21" s="47"/>
      <c r="M21" s="29" t="s">
        <v>185</v>
      </c>
      <c r="N21" s="29">
        <v>377.84</v>
      </c>
      <c r="O21" s="47"/>
      <c r="P21" s="29" t="s">
        <v>185</v>
      </c>
      <c r="Q21" s="29">
        <v>372.01</v>
      </c>
      <c r="R21" s="47"/>
      <c r="S21" s="29" t="s">
        <v>185</v>
      </c>
      <c r="T21" s="29">
        <v>374.16</v>
      </c>
    </row>
    <row r="22" spans="3:20" ht="35.5" thickBot="1" x14ac:dyDescent="0.4">
      <c r="C22" s="47"/>
      <c r="D22" s="29" t="s">
        <v>154</v>
      </c>
      <c r="E22" s="29">
        <v>558.42999999999995</v>
      </c>
      <c r="F22" s="47"/>
      <c r="G22" s="29" t="s">
        <v>154</v>
      </c>
      <c r="H22" s="29">
        <v>515.41</v>
      </c>
      <c r="I22" s="47"/>
      <c r="J22" s="29" t="s">
        <v>154</v>
      </c>
      <c r="K22" s="29">
        <v>536.99</v>
      </c>
      <c r="L22" s="47"/>
      <c r="M22" s="29" t="s">
        <v>154</v>
      </c>
      <c r="N22" s="29">
        <v>527.1</v>
      </c>
      <c r="O22" s="47"/>
      <c r="P22" s="29" t="s">
        <v>154</v>
      </c>
      <c r="Q22" s="29">
        <v>555.77</v>
      </c>
      <c r="R22" s="47"/>
      <c r="S22" s="29" t="s">
        <v>154</v>
      </c>
      <c r="T22" s="29">
        <v>528.6</v>
      </c>
    </row>
    <row r="23" spans="3:20" ht="53" thickBot="1" x14ac:dyDescent="0.4">
      <c r="C23" s="47"/>
      <c r="D23" s="29" t="s">
        <v>155</v>
      </c>
      <c r="E23" s="29">
        <v>704.52</v>
      </c>
      <c r="F23" s="47"/>
      <c r="G23" s="29" t="s">
        <v>155</v>
      </c>
      <c r="H23" s="29">
        <v>713.88</v>
      </c>
      <c r="I23" s="47"/>
      <c r="J23" s="29" t="s">
        <v>155</v>
      </c>
      <c r="K23" s="29">
        <v>739.86</v>
      </c>
      <c r="L23" s="47"/>
      <c r="M23" s="29" t="s">
        <v>155</v>
      </c>
      <c r="N23" s="29">
        <v>752.36</v>
      </c>
      <c r="O23" s="47"/>
      <c r="P23" s="29" t="s">
        <v>155</v>
      </c>
      <c r="Q23" s="29">
        <v>727.47</v>
      </c>
      <c r="R23" s="47"/>
      <c r="S23" s="29" t="s">
        <v>155</v>
      </c>
      <c r="T23" s="29">
        <v>698.37</v>
      </c>
    </row>
    <row r="24" spans="3:20" ht="35.5" thickBot="1" x14ac:dyDescent="0.4">
      <c r="C24" s="47"/>
      <c r="D24" s="29" t="s">
        <v>169</v>
      </c>
      <c r="E24" s="29">
        <v>527.64</v>
      </c>
      <c r="F24" s="47"/>
      <c r="G24" s="29" t="s">
        <v>169</v>
      </c>
      <c r="H24" s="29">
        <v>556.55999999999995</v>
      </c>
      <c r="I24" s="47"/>
      <c r="J24" s="29" t="s">
        <v>169</v>
      </c>
      <c r="K24" s="29">
        <v>532.82000000000005</v>
      </c>
      <c r="L24" s="47"/>
      <c r="M24" s="29" t="s">
        <v>169</v>
      </c>
      <c r="N24" s="29">
        <v>563</v>
      </c>
      <c r="O24" s="47"/>
      <c r="P24" s="29" t="s">
        <v>169</v>
      </c>
      <c r="Q24" s="29">
        <v>517.82000000000005</v>
      </c>
      <c r="R24" s="47"/>
      <c r="S24" s="29" t="s">
        <v>169</v>
      </c>
      <c r="T24" s="29">
        <v>538.41</v>
      </c>
    </row>
    <row r="25" spans="3:20" ht="18" thickBot="1" x14ac:dyDescent="0.4">
      <c r="C25" s="47"/>
      <c r="D25" s="29" t="s">
        <v>156</v>
      </c>
      <c r="E25" s="29">
        <v>914.93</v>
      </c>
      <c r="F25" s="47"/>
      <c r="G25" s="29" t="s">
        <v>156</v>
      </c>
      <c r="H25" s="29">
        <v>908.65</v>
      </c>
      <c r="I25" s="47"/>
      <c r="J25" s="29" t="s">
        <v>156</v>
      </c>
      <c r="K25" s="29">
        <v>928.72</v>
      </c>
      <c r="L25" s="47"/>
      <c r="M25" s="29" t="s">
        <v>156</v>
      </c>
      <c r="N25" s="29">
        <v>889.02</v>
      </c>
      <c r="O25" s="47"/>
      <c r="P25" s="29" t="s">
        <v>156</v>
      </c>
      <c r="Q25" s="29">
        <v>892.98</v>
      </c>
      <c r="R25" s="47"/>
      <c r="S25" s="29" t="s">
        <v>156</v>
      </c>
      <c r="T25" s="29">
        <v>927.53</v>
      </c>
    </row>
    <row r="26" spans="3:20" ht="70.5" thickBot="1" x14ac:dyDescent="0.4">
      <c r="C26" s="48"/>
      <c r="D26" s="29" t="s">
        <v>157</v>
      </c>
      <c r="E26" s="29">
        <v>370.1</v>
      </c>
      <c r="F26" s="48"/>
      <c r="G26" s="29" t="s">
        <v>157</v>
      </c>
      <c r="H26" s="29">
        <v>358.45</v>
      </c>
      <c r="I26" s="48"/>
      <c r="J26" s="29" t="s">
        <v>157</v>
      </c>
      <c r="K26" s="29">
        <v>348.22</v>
      </c>
      <c r="L26" s="48"/>
      <c r="M26" s="29" t="s">
        <v>157</v>
      </c>
      <c r="N26" s="29">
        <v>358.74</v>
      </c>
      <c r="O26" s="48"/>
      <c r="P26" s="29" t="s">
        <v>157</v>
      </c>
      <c r="Q26" s="29">
        <v>360.3</v>
      </c>
      <c r="R26" s="48"/>
      <c r="S26" s="29" t="s">
        <v>157</v>
      </c>
      <c r="T26" s="29">
        <v>351.57</v>
      </c>
    </row>
    <row r="27" spans="3:20" ht="35.5" thickBot="1" x14ac:dyDescent="0.4">
      <c r="C27" s="46">
        <v>4</v>
      </c>
      <c r="D27" s="29" t="s">
        <v>153</v>
      </c>
      <c r="E27" s="29">
        <v>499.14</v>
      </c>
      <c r="F27" s="46">
        <v>4</v>
      </c>
      <c r="G27" s="29" t="s">
        <v>153</v>
      </c>
      <c r="H27" s="29">
        <v>490.5</v>
      </c>
      <c r="I27" s="46">
        <v>4</v>
      </c>
      <c r="J27" s="29" t="s">
        <v>153</v>
      </c>
      <c r="K27" s="29">
        <v>489.21</v>
      </c>
      <c r="L27" s="46">
        <v>4</v>
      </c>
      <c r="M27" s="29" t="s">
        <v>153</v>
      </c>
      <c r="N27" s="29">
        <v>522.24</v>
      </c>
      <c r="O27" s="46">
        <v>4</v>
      </c>
      <c r="P27" s="29" t="s">
        <v>153</v>
      </c>
      <c r="Q27" s="29">
        <v>533.52</v>
      </c>
      <c r="R27" s="46">
        <v>4</v>
      </c>
      <c r="S27" s="29" t="s">
        <v>153</v>
      </c>
      <c r="T27" s="29">
        <v>530.55999999999995</v>
      </c>
    </row>
    <row r="28" spans="3:20" ht="35.5" thickBot="1" x14ac:dyDescent="0.4">
      <c r="C28" s="47"/>
      <c r="D28" s="29" t="s">
        <v>185</v>
      </c>
      <c r="E28" s="29">
        <v>368.62</v>
      </c>
      <c r="F28" s="47"/>
      <c r="G28" s="29" t="s">
        <v>185</v>
      </c>
      <c r="H28" s="29">
        <v>363.47</v>
      </c>
      <c r="I28" s="47"/>
      <c r="J28" s="29" t="s">
        <v>185</v>
      </c>
      <c r="K28" s="29">
        <v>353.19</v>
      </c>
      <c r="L28" s="47"/>
      <c r="M28" s="29" t="s">
        <v>185</v>
      </c>
      <c r="N28" s="29">
        <v>349.48</v>
      </c>
      <c r="O28" s="47"/>
      <c r="P28" s="29" t="s">
        <v>185</v>
      </c>
      <c r="Q28" s="29">
        <v>346.59</v>
      </c>
      <c r="R28" s="47"/>
      <c r="S28" s="29" t="s">
        <v>185</v>
      </c>
      <c r="T28" s="29">
        <v>351.09</v>
      </c>
    </row>
    <row r="29" spans="3:20" ht="35.5" thickBot="1" x14ac:dyDescent="0.4">
      <c r="C29" s="47"/>
      <c r="D29" s="29" t="s">
        <v>154</v>
      </c>
      <c r="E29" s="29">
        <v>514.91999999999996</v>
      </c>
      <c r="F29" s="47"/>
      <c r="G29" s="29" t="s">
        <v>154</v>
      </c>
      <c r="H29" s="29">
        <v>517.82000000000005</v>
      </c>
      <c r="I29" s="47"/>
      <c r="J29" s="29" t="s">
        <v>154</v>
      </c>
      <c r="K29" s="29">
        <v>543.91</v>
      </c>
      <c r="L29" s="47"/>
      <c r="M29" s="29" t="s">
        <v>154</v>
      </c>
      <c r="N29" s="29">
        <v>535.9</v>
      </c>
      <c r="O29" s="47"/>
      <c r="P29" s="29" t="s">
        <v>154</v>
      </c>
      <c r="Q29" s="29">
        <v>546.92999999999995</v>
      </c>
      <c r="R29" s="47"/>
      <c r="S29" s="29" t="s">
        <v>154</v>
      </c>
      <c r="T29" s="29">
        <v>545.63</v>
      </c>
    </row>
    <row r="30" spans="3:20" ht="53" thickBot="1" x14ac:dyDescent="0.4">
      <c r="C30" s="47"/>
      <c r="D30" s="29" t="s">
        <v>155</v>
      </c>
      <c r="E30" s="29">
        <v>709.74</v>
      </c>
      <c r="F30" s="47"/>
      <c r="G30" s="29" t="s">
        <v>155</v>
      </c>
      <c r="H30" s="29">
        <v>722</v>
      </c>
      <c r="I30" s="47"/>
      <c r="J30" s="29" t="s">
        <v>155</v>
      </c>
      <c r="K30" s="29">
        <v>688.48</v>
      </c>
      <c r="L30" s="47"/>
      <c r="M30" s="29" t="s">
        <v>155</v>
      </c>
      <c r="N30" s="29">
        <v>721.16</v>
      </c>
      <c r="O30" s="47"/>
      <c r="P30" s="29" t="s">
        <v>155</v>
      </c>
      <c r="Q30" s="29">
        <v>744.56</v>
      </c>
      <c r="R30" s="47"/>
      <c r="S30" s="29" t="s">
        <v>155</v>
      </c>
      <c r="T30" s="29">
        <v>707.45</v>
      </c>
    </row>
    <row r="31" spans="3:20" ht="35.5" thickBot="1" x14ac:dyDescent="0.4">
      <c r="C31" s="47"/>
      <c r="D31" s="29" t="s">
        <v>169</v>
      </c>
      <c r="E31" s="29">
        <v>545.41999999999996</v>
      </c>
      <c r="F31" s="47"/>
      <c r="G31" s="29" t="s">
        <v>169</v>
      </c>
      <c r="H31" s="29">
        <v>546.04</v>
      </c>
      <c r="I31" s="47"/>
      <c r="J31" s="29" t="s">
        <v>169</v>
      </c>
      <c r="K31" s="29">
        <v>521.02</v>
      </c>
      <c r="L31" s="47"/>
      <c r="M31" s="29" t="s">
        <v>169</v>
      </c>
      <c r="N31" s="29">
        <v>559.23</v>
      </c>
      <c r="O31" s="47"/>
      <c r="P31" s="29" t="s">
        <v>169</v>
      </c>
      <c r="Q31" s="29">
        <v>527.65</v>
      </c>
      <c r="R31" s="47"/>
      <c r="S31" s="29" t="s">
        <v>169</v>
      </c>
      <c r="T31" s="29">
        <v>542.44000000000005</v>
      </c>
    </row>
    <row r="32" spans="3:20" ht="18" thickBot="1" x14ac:dyDescent="0.4">
      <c r="C32" s="47"/>
      <c r="D32" s="29" t="s">
        <v>156</v>
      </c>
      <c r="E32" s="29">
        <v>909.46</v>
      </c>
      <c r="F32" s="47"/>
      <c r="G32" s="29" t="s">
        <v>156</v>
      </c>
      <c r="H32" s="29">
        <v>909.34</v>
      </c>
      <c r="I32" s="47"/>
      <c r="J32" s="29" t="s">
        <v>156</v>
      </c>
      <c r="K32" s="29">
        <v>921.15</v>
      </c>
      <c r="L32" s="47"/>
      <c r="M32" s="29" t="s">
        <v>156</v>
      </c>
      <c r="N32" s="29">
        <v>910.86</v>
      </c>
      <c r="O32" s="47"/>
      <c r="P32" s="29" t="s">
        <v>156</v>
      </c>
      <c r="Q32" s="29">
        <v>877.56</v>
      </c>
      <c r="R32" s="47"/>
      <c r="S32" s="29" t="s">
        <v>156</v>
      </c>
      <c r="T32" s="29">
        <v>887.3</v>
      </c>
    </row>
    <row r="33" spans="3:20" ht="70.5" thickBot="1" x14ac:dyDescent="0.4">
      <c r="C33" s="48"/>
      <c r="D33" s="29" t="s">
        <v>157</v>
      </c>
      <c r="E33" s="29">
        <v>377.01</v>
      </c>
      <c r="F33" s="48"/>
      <c r="G33" s="29" t="s">
        <v>157</v>
      </c>
      <c r="H33" s="29">
        <v>353.49</v>
      </c>
      <c r="I33" s="48"/>
      <c r="J33" s="29" t="s">
        <v>157</v>
      </c>
      <c r="K33" s="29">
        <v>350.5</v>
      </c>
      <c r="L33" s="48"/>
      <c r="M33" s="29" t="s">
        <v>157</v>
      </c>
      <c r="N33" s="29">
        <v>348.55</v>
      </c>
      <c r="O33" s="48"/>
      <c r="P33" s="29" t="s">
        <v>157</v>
      </c>
      <c r="Q33" s="29">
        <v>365.14</v>
      </c>
      <c r="R33" s="48"/>
      <c r="S33" s="29" t="s">
        <v>157</v>
      </c>
      <c r="T33" s="29">
        <v>355.23</v>
      </c>
    </row>
    <row r="34" spans="3:20" ht="35.5" thickBot="1" x14ac:dyDescent="0.4">
      <c r="C34" s="46">
        <v>5</v>
      </c>
      <c r="D34" s="29" t="s">
        <v>153</v>
      </c>
      <c r="E34" s="29">
        <v>491.77</v>
      </c>
      <c r="F34" s="46">
        <v>5</v>
      </c>
      <c r="G34" s="29" t="s">
        <v>153</v>
      </c>
      <c r="H34" s="29">
        <v>534.91999999999996</v>
      </c>
      <c r="I34" s="46">
        <v>5</v>
      </c>
      <c r="J34" s="29" t="s">
        <v>153</v>
      </c>
      <c r="K34" s="29">
        <v>504.89</v>
      </c>
      <c r="L34" s="46">
        <v>5</v>
      </c>
      <c r="M34" s="29" t="s">
        <v>153</v>
      </c>
      <c r="N34" s="29">
        <v>491.96</v>
      </c>
      <c r="O34" s="46">
        <v>5</v>
      </c>
      <c r="P34" s="29" t="s">
        <v>153</v>
      </c>
      <c r="Q34" s="29">
        <v>527.22</v>
      </c>
      <c r="R34" s="46">
        <v>5</v>
      </c>
      <c r="S34" s="29" t="s">
        <v>153</v>
      </c>
      <c r="T34" s="29">
        <v>529.96</v>
      </c>
    </row>
    <row r="35" spans="3:20" ht="35.5" thickBot="1" x14ac:dyDescent="0.4">
      <c r="C35" s="47"/>
      <c r="D35" s="29" t="s">
        <v>185</v>
      </c>
      <c r="E35" s="29">
        <v>369.91</v>
      </c>
      <c r="F35" s="47"/>
      <c r="G35" s="29" t="s">
        <v>185</v>
      </c>
      <c r="H35" s="29">
        <v>352.53</v>
      </c>
      <c r="I35" s="47"/>
      <c r="J35" s="29" t="s">
        <v>185</v>
      </c>
      <c r="K35" s="29">
        <v>344.91</v>
      </c>
      <c r="L35" s="47"/>
      <c r="M35" s="29" t="s">
        <v>185</v>
      </c>
      <c r="N35" s="29">
        <v>349.62</v>
      </c>
      <c r="O35" s="47"/>
      <c r="P35" s="29" t="s">
        <v>185</v>
      </c>
      <c r="Q35" s="29">
        <v>364.66</v>
      </c>
      <c r="R35" s="47"/>
      <c r="S35" s="29" t="s">
        <v>185</v>
      </c>
      <c r="T35" s="29">
        <v>367.43</v>
      </c>
    </row>
    <row r="36" spans="3:20" ht="35.5" thickBot="1" x14ac:dyDescent="0.4">
      <c r="C36" s="47"/>
      <c r="D36" s="29" t="s">
        <v>154</v>
      </c>
      <c r="E36" s="29">
        <v>521.71</v>
      </c>
      <c r="F36" s="47"/>
      <c r="G36" s="29" t="s">
        <v>154</v>
      </c>
      <c r="H36" s="29">
        <v>556.9</v>
      </c>
      <c r="I36" s="47"/>
      <c r="J36" s="29" t="s">
        <v>154</v>
      </c>
      <c r="K36" s="29">
        <v>533.97</v>
      </c>
      <c r="L36" s="47"/>
      <c r="M36" s="29" t="s">
        <v>154</v>
      </c>
      <c r="N36" s="29">
        <v>544.83000000000004</v>
      </c>
      <c r="O36" s="47"/>
      <c r="P36" s="29" t="s">
        <v>154</v>
      </c>
      <c r="Q36" s="29">
        <v>525.54999999999995</v>
      </c>
      <c r="R36" s="47"/>
      <c r="S36" s="29" t="s">
        <v>154</v>
      </c>
      <c r="T36" s="29">
        <v>538.28</v>
      </c>
    </row>
    <row r="37" spans="3:20" ht="53" thickBot="1" x14ac:dyDescent="0.4">
      <c r="C37" s="47"/>
      <c r="D37" s="29" t="s">
        <v>155</v>
      </c>
      <c r="E37" s="29">
        <v>713.47</v>
      </c>
      <c r="F37" s="47"/>
      <c r="G37" s="29" t="s">
        <v>155</v>
      </c>
      <c r="H37" s="29">
        <v>726.46</v>
      </c>
      <c r="I37" s="47"/>
      <c r="J37" s="29" t="s">
        <v>155</v>
      </c>
      <c r="K37" s="29">
        <v>688.99</v>
      </c>
      <c r="L37" s="47"/>
      <c r="M37" s="29" t="s">
        <v>155</v>
      </c>
      <c r="N37" s="29">
        <v>703.14</v>
      </c>
      <c r="O37" s="47"/>
      <c r="P37" s="29" t="s">
        <v>155</v>
      </c>
      <c r="Q37" s="29">
        <v>724.88</v>
      </c>
      <c r="R37" s="47"/>
      <c r="S37" s="29" t="s">
        <v>155</v>
      </c>
      <c r="T37" s="29">
        <v>702.22</v>
      </c>
    </row>
    <row r="38" spans="3:20" ht="35.5" thickBot="1" x14ac:dyDescent="0.4">
      <c r="C38" s="47"/>
      <c r="D38" s="29" t="s">
        <v>169</v>
      </c>
      <c r="E38" s="29">
        <v>540.98</v>
      </c>
      <c r="F38" s="47"/>
      <c r="G38" s="29" t="s">
        <v>169</v>
      </c>
      <c r="H38" s="29">
        <v>515.82000000000005</v>
      </c>
      <c r="I38" s="47"/>
      <c r="J38" s="29" t="s">
        <v>169</v>
      </c>
      <c r="K38" s="29">
        <v>547.92999999999995</v>
      </c>
      <c r="L38" s="47"/>
      <c r="M38" s="29" t="s">
        <v>169</v>
      </c>
      <c r="N38" s="29">
        <v>519.03</v>
      </c>
      <c r="O38" s="47"/>
      <c r="P38" s="29" t="s">
        <v>169</v>
      </c>
      <c r="Q38" s="29">
        <v>552.67999999999995</v>
      </c>
      <c r="R38" s="47"/>
      <c r="S38" s="29" t="s">
        <v>169</v>
      </c>
      <c r="T38" s="29">
        <v>563.71</v>
      </c>
    </row>
    <row r="39" spans="3:20" ht="18" thickBot="1" x14ac:dyDescent="0.4">
      <c r="C39" s="47"/>
      <c r="D39" s="29" t="s">
        <v>156</v>
      </c>
      <c r="E39" s="29">
        <v>858.06</v>
      </c>
      <c r="F39" s="47"/>
      <c r="G39" s="29" t="s">
        <v>156</v>
      </c>
      <c r="H39" s="29">
        <v>919.55</v>
      </c>
      <c r="I39" s="47"/>
      <c r="J39" s="29" t="s">
        <v>156</v>
      </c>
      <c r="K39" s="29">
        <v>881.28</v>
      </c>
      <c r="L39" s="47"/>
      <c r="M39" s="29" t="s">
        <v>156</v>
      </c>
      <c r="N39" s="29">
        <v>893.37</v>
      </c>
      <c r="O39" s="47"/>
      <c r="P39" s="29" t="s">
        <v>156</v>
      </c>
      <c r="Q39" s="29">
        <v>927.55</v>
      </c>
      <c r="R39" s="47"/>
      <c r="S39" s="29" t="s">
        <v>156</v>
      </c>
      <c r="T39" s="29">
        <v>877.42</v>
      </c>
    </row>
    <row r="40" spans="3:20" ht="70.5" thickBot="1" x14ac:dyDescent="0.4">
      <c r="C40" s="48"/>
      <c r="D40" s="29" t="s">
        <v>157</v>
      </c>
      <c r="E40" s="29">
        <v>370.88</v>
      </c>
      <c r="F40" s="48"/>
      <c r="G40" s="29" t="s">
        <v>157</v>
      </c>
      <c r="H40" s="29">
        <v>373.59</v>
      </c>
      <c r="I40" s="48"/>
      <c r="J40" s="29" t="s">
        <v>157</v>
      </c>
      <c r="K40" s="29">
        <v>356.74</v>
      </c>
      <c r="L40" s="48"/>
      <c r="M40" s="29" t="s">
        <v>157</v>
      </c>
      <c r="N40" s="29">
        <v>369.35</v>
      </c>
      <c r="O40" s="48"/>
      <c r="P40" s="29" t="s">
        <v>157</v>
      </c>
      <c r="Q40" s="29">
        <v>346.57</v>
      </c>
      <c r="R40" s="48"/>
      <c r="S40" s="29" t="s">
        <v>157</v>
      </c>
      <c r="T40" s="29">
        <v>347.42</v>
      </c>
    </row>
    <row r="41" spans="3:20" ht="35.5" thickBot="1" x14ac:dyDescent="0.4">
      <c r="C41" s="46">
        <v>6</v>
      </c>
      <c r="D41" s="29" t="s">
        <v>153</v>
      </c>
      <c r="E41" s="29">
        <v>503.01</v>
      </c>
      <c r="F41" s="46">
        <v>6</v>
      </c>
      <c r="G41" s="29" t="s">
        <v>153</v>
      </c>
      <c r="H41" s="29">
        <v>507.29</v>
      </c>
      <c r="I41" s="46">
        <v>6</v>
      </c>
      <c r="J41" s="29" t="s">
        <v>153</v>
      </c>
      <c r="K41" s="29">
        <v>499.4</v>
      </c>
      <c r="L41" s="46">
        <v>6</v>
      </c>
      <c r="M41" s="29" t="s">
        <v>153</v>
      </c>
      <c r="N41" s="29">
        <v>509.39</v>
      </c>
      <c r="O41" s="46">
        <v>6</v>
      </c>
      <c r="P41" s="29" t="s">
        <v>153</v>
      </c>
      <c r="Q41" s="29">
        <v>498.52</v>
      </c>
      <c r="R41" s="46">
        <v>6</v>
      </c>
      <c r="S41" s="29" t="s">
        <v>153</v>
      </c>
      <c r="T41" s="29">
        <v>510.21</v>
      </c>
    </row>
    <row r="42" spans="3:20" ht="35.5" thickBot="1" x14ac:dyDescent="0.4">
      <c r="C42" s="47"/>
      <c r="D42" s="29" t="s">
        <v>185</v>
      </c>
      <c r="E42" s="29">
        <v>351.89</v>
      </c>
      <c r="F42" s="47"/>
      <c r="G42" s="29" t="s">
        <v>185</v>
      </c>
      <c r="H42" s="29">
        <v>344.67</v>
      </c>
      <c r="I42" s="47"/>
      <c r="J42" s="29" t="s">
        <v>185</v>
      </c>
      <c r="K42" s="29">
        <v>372.04</v>
      </c>
      <c r="L42" s="47"/>
      <c r="M42" s="29" t="s">
        <v>185</v>
      </c>
      <c r="N42" s="29">
        <v>342.61</v>
      </c>
      <c r="O42" s="47"/>
      <c r="P42" s="29" t="s">
        <v>185</v>
      </c>
      <c r="Q42" s="29">
        <v>376.58</v>
      </c>
      <c r="R42" s="47"/>
      <c r="S42" s="29" t="s">
        <v>185</v>
      </c>
      <c r="T42" s="29">
        <v>345.52</v>
      </c>
    </row>
    <row r="43" spans="3:20" ht="35.5" thickBot="1" x14ac:dyDescent="0.4">
      <c r="C43" s="47"/>
      <c r="D43" s="29" t="s">
        <v>154</v>
      </c>
      <c r="E43" s="29">
        <v>565.35</v>
      </c>
      <c r="F43" s="47"/>
      <c r="G43" s="29" t="s">
        <v>154</v>
      </c>
      <c r="H43" s="29">
        <v>557.42999999999995</v>
      </c>
      <c r="I43" s="47"/>
      <c r="J43" s="29" t="s">
        <v>154</v>
      </c>
      <c r="K43" s="29">
        <v>523.47</v>
      </c>
      <c r="L43" s="47"/>
      <c r="M43" s="29" t="s">
        <v>154</v>
      </c>
      <c r="N43" s="29">
        <v>526.01</v>
      </c>
      <c r="O43" s="47"/>
      <c r="P43" s="29" t="s">
        <v>154</v>
      </c>
      <c r="Q43" s="29">
        <v>534.5</v>
      </c>
      <c r="R43" s="47"/>
      <c r="S43" s="29" t="s">
        <v>154</v>
      </c>
      <c r="T43" s="29">
        <v>522.49</v>
      </c>
    </row>
    <row r="44" spans="3:20" ht="53" thickBot="1" x14ac:dyDescent="0.4">
      <c r="C44" s="47"/>
      <c r="D44" s="29" t="s">
        <v>155</v>
      </c>
      <c r="E44" s="29">
        <v>719.15</v>
      </c>
      <c r="F44" s="47"/>
      <c r="G44" s="29" t="s">
        <v>155</v>
      </c>
      <c r="H44" s="29">
        <v>726.16</v>
      </c>
      <c r="I44" s="47"/>
      <c r="J44" s="29" t="s">
        <v>155</v>
      </c>
      <c r="K44" s="29">
        <v>734.02</v>
      </c>
      <c r="L44" s="47"/>
      <c r="M44" s="29" t="s">
        <v>155</v>
      </c>
      <c r="N44" s="29">
        <v>749.77</v>
      </c>
      <c r="O44" s="47"/>
      <c r="P44" s="29" t="s">
        <v>155</v>
      </c>
      <c r="Q44" s="29">
        <v>689.91</v>
      </c>
      <c r="R44" s="47"/>
      <c r="S44" s="29" t="s">
        <v>155</v>
      </c>
      <c r="T44" s="29">
        <v>753.34</v>
      </c>
    </row>
    <row r="45" spans="3:20" ht="35.5" thickBot="1" x14ac:dyDescent="0.4">
      <c r="C45" s="47"/>
      <c r="D45" s="29" t="s">
        <v>169</v>
      </c>
      <c r="E45" s="29">
        <v>522.07000000000005</v>
      </c>
      <c r="F45" s="47"/>
      <c r="G45" s="29" t="s">
        <v>169</v>
      </c>
      <c r="H45" s="29">
        <v>566.5</v>
      </c>
      <c r="I45" s="47"/>
      <c r="J45" s="29" t="s">
        <v>169</v>
      </c>
      <c r="K45" s="29">
        <v>516.77</v>
      </c>
      <c r="L45" s="47"/>
      <c r="M45" s="29" t="s">
        <v>169</v>
      </c>
      <c r="N45" s="29">
        <v>542.39</v>
      </c>
      <c r="O45" s="47"/>
      <c r="P45" s="29" t="s">
        <v>169</v>
      </c>
      <c r="Q45" s="29">
        <v>529.29999999999995</v>
      </c>
      <c r="R45" s="47"/>
      <c r="S45" s="29" t="s">
        <v>169</v>
      </c>
      <c r="T45" s="29">
        <v>522.33000000000004</v>
      </c>
    </row>
    <row r="46" spans="3:20" ht="18" thickBot="1" x14ac:dyDescent="0.4">
      <c r="C46" s="47"/>
      <c r="D46" s="29" t="s">
        <v>156</v>
      </c>
      <c r="E46" s="29">
        <v>897.46</v>
      </c>
      <c r="F46" s="47"/>
      <c r="G46" s="29" t="s">
        <v>156</v>
      </c>
      <c r="H46" s="29">
        <v>930.42</v>
      </c>
      <c r="I46" s="47"/>
      <c r="J46" s="29" t="s">
        <v>156</v>
      </c>
      <c r="K46" s="29">
        <v>927.9</v>
      </c>
      <c r="L46" s="47"/>
      <c r="M46" s="29" t="s">
        <v>156</v>
      </c>
      <c r="N46" s="29">
        <v>929.54</v>
      </c>
      <c r="O46" s="47"/>
      <c r="P46" s="29" t="s">
        <v>156</v>
      </c>
      <c r="Q46" s="29">
        <v>940.09</v>
      </c>
      <c r="R46" s="47"/>
      <c r="S46" s="29" t="s">
        <v>156</v>
      </c>
      <c r="T46" s="29">
        <v>941.59</v>
      </c>
    </row>
    <row r="47" spans="3:20" ht="70.5" thickBot="1" x14ac:dyDescent="0.4">
      <c r="C47" s="48"/>
      <c r="D47" s="29" t="s">
        <v>157</v>
      </c>
      <c r="E47" s="29">
        <v>365.55</v>
      </c>
      <c r="F47" s="48"/>
      <c r="G47" s="29" t="s">
        <v>157</v>
      </c>
      <c r="H47" s="29">
        <v>364.01</v>
      </c>
      <c r="I47" s="48"/>
      <c r="J47" s="29" t="s">
        <v>157</v>
      </c>
      <c r="K47" s="29">
        <v>357.21</v>
      </c>
      <c r="L47" s="48"/>
      <c r="M47" s="29" t="s">
        <v>157</v>
      </c>
      <c r="N47" s="29">
        <v>374.5</v>
      </c>
      <c r="O47" s="48"/>
      <c r="P47" s="29" t="s">
        <v>157</v>
      </c>
      <c r="Q47" s="29">
        <v>357.62</v>
      </c>
      <c r="R47" s="48"/>
      <c r="S47" s="29" t="s">
        <v>157</v>
      </c>
      <c r="T47" s="29">
        <v>342.61</v>
      </c>
    </row>
    <row r="48" spans="3:20" ht="35.5" thickBot="1" x14ac:dyDescent="0.4">
      <c r="C48" s="46">
        <v>7</v>
      </c>
      <c r="D48" s="29" t="s">
        <v>153</v>
      </c>
      <c r="E48" s="29">
        <v>509.63</v>
      </c>
      <c r="F48" s="46">
        <v>7</v>
      </c>
      <c r="G48" s="29" t="s">
        <v>153</v>
      </c>
      <c r="H48" s="29">
        <v>522.79</v>
      </c>
      <c r="I48" s="46">
        <v>7</v>
      </c>
      <c r="J48" s="29" t="s">
        <v>153</v>
      </c>
      <c r="K48" s="29">
        <v>532.80999999999995</v>
      </c>
      <c r="L48" s="46">
        <v>7</v>
      </c>
      <c r="M48" s="29" t="s">
        <v>153</v>
      </c>
      <c r="N48" s="29">
        <v>513.63</v>
      </c>
      <c r="O48" s="46">
        <v>7</v>
      </c>
      <c r="P48" s="29" t="s">
        <v>153</v>
      </c>
      <c r="Q48" s="29">
        <v>491.81</v>
      </c>
      <c r="R48" s="46">
        <v>7</v>
      </c>
      <c r="S48" s="29" t="s">
        <v>153</v>
      </c>
      <c r="T48" s="29">
        <v>533.87</v>
      </c>
    </row>
    <row r="49" spans="3:20" ht="35.5" thickBot="1" x14ac:dyDescent="0.4">
      <c r="C49" s="47"/>
      <c r="D49" s="29" t="s">
        <v>185</v>
      </c>
      <c r="E49" s="29">
        <v>361.36</v>
      </c>
      <c r="F49" s="47"/>
      <c r="G49" s="29" t="s">
        <v>185</v>
      </c>
      <c r="H49" s="29">
        <v>372.16</v>
      </c>
      <c r="I49" s="47"/>
      <c r="J49" s="29" t="s">
        <v>185</v>
      </c>
      <c r="K49" s="29">
        <v>371.28</v>
      </c>
      <c r="L49" s="47"/>
      <c r="M49" s="29" t="s">
        <v>185</v>
      </c>
      <c r="N49" s="29">
        <v>352</v>
      </c>
      <c r="O49" s="47"/>
      <c r="P49" s="29" t="s">
        <v>185</v>
      </c>
      <c r="Q49" s="29">
        <v>364.53</v>
      </c>
      <c r="R49" s="47"/>
      <c r="S49" s="29" t="s">
        <v>185</v>
      </c>
      <c r="T49" s="29">
        <v>376.17</v>
      </c>
    </row>
    <row r="50" spans="3:20" ht="35.5" thickBot="1" x14ac:dyDescent="0.4">
      <c r="C50" s="47"/>
      <c r="D50" s="29" t="s">
        <v>154</v>
      </c>
      <c r="E50" s="29">
        <v>544.64</v>
      </c>
      <c r="F50" s="47"/>
      <c r="G50" s="29" t="s">
        <v>154</v>
      </c>
      <c r="H50" s="29">
        <v>522.28</v>
      </c>
      <c r="I50" s="47"/>
      <c r="J50" s="29" t="s">
        <v>154</v>
      </c>
      <c r="K50" s="29">
        <v>566.69000000000005</v>
      </c>
      <c r="L50" s="47"/>
      <c r="M50" s="29" t="s">
        <v>154</v>
      </c>
      <c r="N50" s="29">
        <v>560.92999999999995</v>
      </c>
      <c r="O50" s="47"/>
      <c r="P50" s="29" t="s">
        <v>154</v>
      </c>
      <c r="Q50" s="29">
        <v>544.70000000000005</v>
      </c>
      <c r="R50" s="47"/>
      <c r="S50" s="29" t="s">
        <v>154</v>
      </c>
      <c r="T50" s="29">
        <v>556.76</v>
      </c>
    </row>
    <row r="51" spans="3:20" ht="53" thickBot="1" x14ac:dyDescent="0.4">
      <c r="C51" s="47"/>
      <c r="D51" s="29" t="s">
        <v>155</v>
      </c>
      <c r="E51" s="29">
        <v>724.98</v>
      </c>
      <c r="F51" s="47"/>
      <c r="G51" s="29" t="s">
        <v>155</v>
      </c>
      <c r="H51" s="29">
        <v>729.79</v>
      </c>
      <c r="I51" s="47"/>
      <c r="J51" s="29" t="s">
        <v>155</v>
      </c>
      <c r="K51" s="29">
        <v>698.75</v>
      </c>
      <c r="L51" s="47"/>
      <c r="M51" s="29" t="s">
        <v>155</v>
      </c>
      <c r="N51" s="29">
        <v>754.4</v>
      </c>
      <c r="O51" s="47"/>
      <c r="P51" s="29" t="s">
        <v>155</v>
      </c>
      <c r="Q51" s="29">
        <v>743.18</v>
      </c>
      <c r="R51" s="47"/>
      <c r="S51" s="29" t="s">
        <v>155</v>
      </c>
      <c r="T51" s="29">
        <v>696.73</v>
      </c>
    </row>
    <row r="52" spans="3:20" ht="35.5" thickBot="1" x14ac:dyDescent="0.4">
      <c r="C52" s="47"/>
      <c r="D52" s="29" t="s">
        <v>169</v>
      </c>
      <c r="E52" s="29">
        <v>538.87</v>
      </c>
      <c r="F52" s="47"/>
      <c r="G52" s="29" t="s">
        <v>169</v>
      </c>
      <c r="H52" s="29">
        <v>527.1</v>
      </c>
      <c r="I52" s="47"/>
      <c r="J52" s="29" t="s">
        <v>169</v>
      </c>
      <c r="K52" s="29">
        <v>566.55999999999995</v>
      </c>
      <c r="L52" s="47"/>
      <c r="M52" s="29" t="s">
        <v>169</v>
      </c>
      <c r="N52" s="29">
        <v>523.5</v>
      </c>
      <c r="O52" s="47"/>
      <c r="P52" s="29" t="s">
        <v>169</v>
      </c>
      <c r="Q52" s="29">
        <v>565.99</v>
      </c>
      <c r="R52" s="47"/>
      <c r="S52" s="29" t="s">
        <v>169</v>
      </c>
      <c r="T52" s="29">
        <v>552.63</v>
      </c>
    </row>
    <row r="53" spans="3:20" ht="18" thickBot="1" x14ac:dyDescent="0.4">
      <c r="C53" s="47"/>
      <c r="D53" s="29" t="s">
        <v>156</v>
      </c>
      <c r="E53" s="29">
        <v>882.65</v>
      </c>
      <c r="F53" s="47"/>
      <c r="G53" s="29" t="s">
        <v>156</v>
      </c>
      <c r="H53" s="29">
        <v>867.11</v>
      </c>
      <c r="I53" s="47"/>
      <c r="J53" s="29" t="s">
        <v>156</v>
      </c>
      <c r="K53" s="29">
        <v>925.36</v>
      </c>
      <c r="L53" s="47"/>
      <c r="M53" s="29" t="s">
        <v>156</v>
      </c>
      <c r="N53" s="29">
        <v>941.05</v>
      </c>
      <c r="O53" s="47"/>
      <c r="P53" s="29" t="s">
        <v>156</v>
      </c>
      <c r="Q53" s="29">
        <v>901.71</v>
      </c>
      <c r="R53" s="47"/>
      <c r="S53" s="29" t="s">
        <v>156</v>
      </c>
      <c r="T53" s="29">
        <v>923.27</v>
      </c>
    </row>
    <row r="54" spans="3:20" ht="70.5" thickBot="1" x14ac:dyDescent="0.4">
      <c r="C54" s="48"/>
      <c r="D54" s="29" t="s">
        <v>157</v>
      </c>
      <c r="E54" s="29">
        <v>358</v>
      </c>
      <c r="F54" s="48"/>
      <c r="G54" s="29" t="s">
        <v>157</v>
      </c>
      <c r="H54" s="29">
        <v>352.03</v>
      </c>
      <c r="I54" s="48"/>
      <c r="J54" s="29" t="s">
        <v>157</v>
      </c>
      <c r="K54" s="29">
        <v>342.33</v>
      </c>
      <c r="L54" s="48"/>
      <c r="M54" s="29" t="s">
        <v>157</v>
      </c>
      <c r="N54" s="29">
        <v>344.05</v>
      </c>
      <c r="O54" s="48"/>
      <c r="P54" s="29" t="s">
        <v>157</v>
      </c>
      <c r="Q54" s="29">
        <v>371.36</v>
      </c>
      <c r="R54" s="48"/>
      <c r="S54" s="29" t="s">
        <v>157</v>
      </c>
      <c r="T54" s="29">
        <v>350.02</v>
      </c>
    </row>
    <row r="55" spans="3:20" ht="35.5" thickBot="1" x14ac:dyDescent="0.4">
      <c r="C55" s="46">
        <v>8</v>
      </c>
      <c r="D55" s="29" t="s">
        <v>153</v>
      </c>
      <c r="E55" s="29">
        <v>524.78</v>
      </c>
      <c r="F55" s="46">
        <v>8</v>
      </c>
      <c r="G55" s="29" t="s">
        <v>153</v>
      </c>
      <c r="H55" s="29">
        <v>495.28</v>
      </c>
      <c r="I55" s="46">
        <v>8</v>
      </c>
      <c r="J55" s="29" t="s">
        <v>153</v>
      </c>
      <c r="K55" s="29">
        <v>524.25</v>
      </c>
      <c r="L55" s="46">
        <v>8</v>
      </c>
      <c r="M55" s="29" t="s">
        <v>153</v>
      </c>
      <c r="N55" s="29">
        <v>509.08</v>
      </c>
      <c r="O55" s="46">
        <v>8</v>
      </c>
      <c r="P55" s="29" t="s">
        <v>153</v>
      </c>
      <c r="Q55" s="29">
        <v>534.74</v>
      </c>
      <c r="R55" s="46">
        <v>8</v>
      </c>
      <c r="S55" s="29" t="s">
        <v>153</v>
      </c>
      <c r="T55" s="29">
        <v>522.61</v>
      </c>
    </row>
    <row r="56" spans="3:20" ht="35.5" thickBot="1" x14ac:dyDescent="0.4">
      <c r="C56" s="47"/>
      <c r="D56" s="29" t="s">
        <v>185</v>
      </c>
      <c r="E56" s="29">
        <v>360.78</v>
      </c>
      <c r="F56" s="47"/>
      <c r="G56" s="29" t="s">
        <v>185</v>
      </c>
      <c r="H56" s="29">
        <v>351.93</v>
      </c>
      <c r="I56" s="47"/>
      <c r="J56" s="29" t="s">
        <v>185</v>
      </c>
      <c r="K56" s="29">
        <v>351.07</v>
      </c>
      <c r="L56" s="47"/>
      <c r="M56" s="29" t="s">
        <v>185</v>
      </c>
      <c r="N56" s="29">
        <v>360.19</v>
      </c>
      <c r="O56" s="47"/>
      <c r="P56" s="29" t="s">
        <v>185</v>
      </c>
      <c r="Q56" s="29">
        <v>361.22</v>
      </c>
      <c r="R56" s="47"/>
      <c r="S56" s="29" t="s">
        <v>185</v>
      </c>
      <c r="T56" s="29">
        <v>370.71</v>
      </c>
    </row>
    <row r="57" spans="3:20" ht="35.5" thickBot="1" x14ac:dyDescent="0.4">
      <c r="C57" s="47"/>
      <c r="D57" s="29" t="s">
        <v>154</v>
      </c>
      <c r="E57" s="29">
        <v>520.94000000000005</v>
      </c>
      <c r="F57" s="47"/>
      <c r="G57" s="29" t="s">
        <v>154</v>
      </c>
      <c r="H57" s="29">
        <v>534.41</v>
      </c>
      <c r="I57" s="47"/>
      <c r="J57" s="29" t="s">
        <v>154</v>
      </c>
      <c r="K57" s="29">
        <v>533.16</v>
      </c>
      <c r="L57" s="47"/>
      <c r="M57" s="29" t="s">
        <v>154</v>
      </c>
      <c r="N57" s="29">
        <v>526.02</v>
      </c>
      <c r="O57" s="47"/>
      <c r="P57" s="29" t="s">
        <v>154</v>
      </c>
      <c r="Q57" s="29">
        <v>532.51</v>
      </c>
      <c r="R57" s="47"/>
      <c r="S57" s="29" t="s">
        <v>154</v>
      </c>
      <c r="T57" s="29">
        <v>515.49</v>
      </c>
    </row>
    <row r="58" spans="3:20" ht="53" thickBot="1" x14ac:dyDescent="0.4">
      <c r="C58" s="47"/>
      <c r="D58" s="29" t="s">
        <v>155</v>
      </c>
      <c r="E58" s="29">
        <v>690.02</v>
      </c>
      <c r="F58" s="47"/>
      <c r="G58" s="29" t="s">
        <v>155</v>
      </c>
      <c r="H58" s="29">
        <v>736.15</v>
      </c>
      <c r="I58" s="47"/>
      <c r="J58" s="29" t="s">
        <v>155</v>
      </c>
      <c r="K58" s="29">
        <v>712.26</v>
      </c>
      <c r="L58" s="47"/>
      <c r="M58" s="29" t="s">
        <v>155</v>
      </c>
      <c r="N58" s="29">
        <v>688.69</v>
      </c>
      <c r="O58" s="47"/>
      <c r="P58" s="29" t="s">
        <v>155</v>
      </c>
      <c r="Q58" s="29">
        <v>729.91</v>
      </c>
      <c r="R58" s="47"/>
      <c r="S58" s="29" t="s">
        <v>155</v>
      </c>
      <c r="T58" s="29">
        <v>684.37</v>
      </c>
    </row>
    <row r="59" spans="3:20" ht="35.5" thickBot="1" x14ac:dyDescent="0.4">
      <c r="C59" s="47"/>
      <c r="D59" s="29" t="s">
        <v>169</v>
      </c>
      <c r="E59" s="29">
        <v>564.69000000000005</v>
      </c>
      <c r="F59" s="47"/>
      <c r="G59" s="29" t="s">
        <v>169</v>
      </c>
      <c r="H59" s="29">
        <v>545.51</v>
      </c>
      <c r="I59" s="47"/>
      <c r="J59" s="29" t="s">
        <v>169</v>
      </c>
      <c r="K59" s="29">
        <v>513.32000000000005</v>
      </c>
      <c r="L59" s="47"/>
      <c r="M59" s="29" t="s">
        <v>169</v>
      </c>
      <c r="N59" s="29">
        <v>518.63</v>
      </c>
      <c r="O59" s="47"/>
      <c r="P59" s="29" t="s">
        <v>169</v>
      </c>
      <c r="Q59" s="29">
        <v>521.27</v>
      </c>
      <c r="R59" s="47"/>
      <c r="S59" s="29" t="s">
        <v>169</v>
      </c>
      <c r="T59" s="29">
        <v>546.74</v>
      </c>
    </row>
    <row r="60" spans="3:20" ht="18" thickBot="1" x14ac:dyDescent="0.4">
      <c r="C60" s="47"/>
      <c r="D60" s="29" t="s">
        <v>156</v>
      </c>
      <c r="E60" s="29">
        <v>889.44</v>
      </c>
      <c r="F60" s="47"/>
      <c r="G60" s="29" t="s">
        <v>156</v>
      </c>
      <c r="H60" s="29">
        <v>897.73</v>
      </c>
      <c r="I60" s="47"/>
      <c r="J60" s="29" t="s">
        <v>156</v>
      </c>
      <c r="K60" s="29">
        <v>929.55</v>
      </c>
      <c r="L60" s="47"/>
      <c r="M60" s="29" t="s">
        <v>156</v>
      </c>
      <c r="N60" s="29">
        <v>921.23</v>
      </c>
      <c r="O60" s="47"/>
      <c r="P60" s="29" t="s">
        <v>156</v>
      </c>
      <c r="Q60" s="29">
        <v>926.65</v>
      </c>
      <c r="R60" s="47"/>
      <c r="S60" s="29" t="s">
        <v>156</v>
      </c>
      <c r="T60" s="29">
        <v>931.31</v>
      </c>
    </row>
    <row r="61" spans="3:20" ht="70.5" thickBot="1" x14ac:dyDescent="0.4">
      <c r="C61" s="48"/>
      <c r="D61" s="29" t="s">
        <v>157</v>
      </c>
      <c r="E61" s="29">
        <v>350.24</v>
      </c>
      <c r="F61" s="48"/>
      <c r="G61" s="29" t="s">
        <v>157</v>
      </c>
      <c r="H61" s="29">
        <v>357.69</v>
      </c>
      <c r="I61" s="48"/>
      <c r="J61" s="29" t="s">
        <v>157</v>
      </c>
      <c r="K61" s="29">
        <v>356.5</v>
      </c>
      <c r="L61" s="48"/>
      <c r="M61" s="29" t="s">
        <v>157</v>
      </c>
      <c r="N61" s="29">
        <v>357.65</v>
      </c>
      <c r="O61" s="48"/>
      <c r="P61" s="29" t="s">
        <v>157</v>
      </c>
      <c r="Q61" s="29">
        <v>343.46</v>
      </c>
      <c r="R61" s="48"/>
      <c r="S61" s="29" t="s">
        <v>157</v>
      </c>
      <c r="T61" s="29">
        <v>377.62</v>
      </c>
    </row>
    <row r="62" spans="3:20" ht="35.5" thickBot="1" x14ac:dyDescent="0.4">
      <c r="C62" s="46">
        <v>9</v>
      </c>
      <c r="D62" s="29" t="s">
        <v>153</v>
      </c>
      <c r="E62" s="29">
        <v>531.04999999999995</v>
      </c>
      <c r="F62" s="46">
        <v>9</v>
      </c>
      <c r="G62" s="29" t="s">
        <v>153</v>
      </c>
      <c r="H62" s="29">
        <v>508.43</v>
      </c>
      <c r="I62" s="46">
        <v>9</v>
      </c>
      <c r="J62" s="29" t="s">
        <v>153</v>
      </c>
      <c r="K62" s="29">
        <v>525.80999999999995</v>
      </c>
      <c r="L62" s="46">
        <v>9</v>
      </c>
      <c r="M62" s="29" t="s">
        <v>153</v>
      </c>
      <c r="N62" s="29">
        <v>500.03</v>
      </c>
      <c r="O62" s="46">
        <v>9</v>
      </c>
      <c r="P62" s="29" t="s">
        <v>153</v>
      </c>
      <c r="Q62" s="29">
        <v>496.32</v>
      </c>
      <c r="R62" s="46">
        <v>9</v>
      </c>
      <c r="S62" s="29" t="s">
        <v>153</v>
      </c>
      <c r="T62" s="29">
        <v>524.51</v>
      </c>
    </row>
    <row r="63" spans="3:20" ht="35.5" thickBot="1" x14ac:dyDescent="0.4">
      <c r="C63" s="47"/>
      <c r="D63" s="29" t="s">
        <v>185</v>
      </c>
      <c r="E63" s="29">
        <v>346.55</v>
      </c>
      <c r="F63" s="47"/>
      <c r="G63" s="29" t="s">
        <v>185</v>
      </c>
      <c r="H63" s="29">
        <v>343.16</v>
      </c>
      <c r="I63" s="47"/>
      <c r="J63" s="29" t="s">
        <v>185</v>
      </c>
      <c r="K63" s="29">
        <v>358.31</v>
      </c>
      <c r="L63" s="47"/>
      <c r="M63" s="29" t="s">
        <v>185</v>
      </c>
      <c r="N63" s="29">
        <v>346.57</v>
      </c>
      <c r="O63" s="47"/>
      <c r="P63" s="29" t="s">
        <v>185</v>
      </c>
      <c r="Q63" s="29">
        <v>357.96</v>
      </c>
      <c r="R63" s="47"/>
      <c r="S63" s="29" t="s">
        <v>185</v>
      </c>
      <c r="T63" s="29">
        <v>352.39</v>
      </c>
    </row>
    <row r="64" spans="3:20" ht="35.5" thickBot="1" x14ac:dyDescent="0.4">
      <c r="C64" s="47"/>
      <c r="D64" s="29" t="s">
        <v>154</v>
      </c>
      <c r="E64" s="29">
        <v>557.64</v>
      </c>
      <c r="F64" s="47"/>
      <c r="G64" s="29" t="s">
        <v>154</v>
      </c>
      <c r="H64" s="29">
        <v>535.66</v>
      </c>
      <c r="I64" s="47"/>
      <c r="J64" s="29" t="s">
        <v>154</v>
      </c>
      <c r="K64" s="29">
        <v>548.96</v>
      </c>
      <c r="L64" s="47"/>
      <c r="M64" s="29" t="s">
        <v>154</v>
      </c>
      <c r="N64" s="29">
        <v>518.47</v>
      </c>
      <c r="O64" s="47"/>
      <c r="P64" s="29" t="s">
        <v>154</v>
      </c>
      <c r="Q64" s="29">
        <v>549.78</v>
      </c>
      <c r="R64" s="47"/>
      <c r="S64" s="29" t="s">
        <v>154</v>
      </c>
      <c r="T64" s="29">
        <v>535.20000000000005</v>
      </c>
    </row>
    <row r="65" spans="3:20" ht="53" thickBot="1" x14ac:dyDescent="0.4">
      <c r="C65" s="47"/>
      <c r="D65" s="29" t="s">
        <v>155</v>
      </c>
      <c r="E65" s="29">
        <v>701.94</v>
      </c>
      <c r="F65" s="47"/>
      <c r="G65" s="29" t="s">
        <v>155</v>
      </c>
      <c r="H65" s="29">
        <v>737.56</v>
      </c>
      <c r="I65" s="47"/>
      <c r="J65" s="29" t="s">
        <v>155</v>
      </c>
      <c r="K65" s="29">
        <v>754.13</v>
      </c>
      <c r="L65" s="47"/>
      <c r="M65" s="29" t="s">
        <v>155</v>
      </c>
      <c r="N65" s="29">
        <v>733.31</v>
      </c>
      <c r="O65" s="47"/>
      <c r="P65" s="29" t="s">
        <v>155</v>
      </c>
      <c r="Q65" s="29">
        <v>715.72</v>
      </c>
      <c r="R65" s="47"/>
      <c r="S65" s="29" t="s">
        <v>155</v>
      </c>
      <c r="T65" s="29">
        <v>736.4</v>
      </c>
    </row>
    <row r="66" spans="3:20" ht="35.5" thickBot="1" x14ac:dyDescent="0.4">
      <c r="C66" s="47"/>
      <c r="D66" s="29" t="s">
        <v>169</v>
      </c>
      <c r="E66" s="29">
        <v>542.29</v>
      </c>
      <c r="F66" s="47"/>
      <c r="G66" s="29" t="s">
        <v>169</v>
      </c>
      <c r="H66" s="29">
        <v>547.51</v>
      </c>
      <c r="I66" s="47"/>
      <c r="J66" s="29" t="s">
        <v>169</v>
      </c>
      <c r="K66" s="29">
        <v>545.19000000000005</v>
      </c>
      <c r="L66" s="47"/>
      <c r="M66" s="29" t="s">
        <v>169</v>
      </c>
      <c r="N66" s="29">
        <v>543.15</v>
      </c>
      <c r="O66" s="47"/>
      <c r="P66" s="29" t="s">
        <v>169</v>
      </c>
      <c r="Q66" s="29">
        <v>551.6</v>
      </c>
      <c r="R66" s="47"/>
      <c r="S66" s="29" t="s">
        <v>169</v>
      </c>
      <c r="T66" s="29">
        <v>539.4</v>
      </c>
    </row>
    <row r="67" spans="3:20" ht="18" thickBot="1" x14ac:dyDescent="0.4">
      <c r="C67" s="47"/>
      <c r="D67" s="29" t="s">
        <v>156</v>
      </c>
      <c r="E67" s="29">
        <v>944.49</v>
      </c>
      <c r="F67" s="47"/>
      <c r="G67" s="29" t="s">
        <v>156</v>
      </c>
      <c r="H67" s="29">
        <v>870.23</v>
      </c>
      <c r="I67" s="47"/>
      <c r="J67" s="29" t="s">
        <v>156</v>
      </c>
      <c r="K67" s="29">
        <v>862.48</v>
      </c>
      <c r="L67" s="47"/>
      <c r="M67" s="29" t="s">
        <v>156</v>
      </c>
      <c r="N67" s="29">
        <v>865.91</v>
      </c>
      <c r="O67" s="47"/>
      <c r="P67" s="29" t="s">
        <v>156</v>
      </c>
      <c r="Q67" s="29">
        <v>932.54</v>
      </c>
      <c r="R67" s="47"/>
      <c r="S67" s="29" t="s">
        <v>156</v>
      </c>
      <c r="T67" s="29">
        <v>891.59</v>
      </c>
    </row>
    <row r="68" spans="3:20" ht="70.5" thickBot="1" x14ac:dyDescent="0.4">
      <c r="C68" s="48"/>
      <c r="D68" s="29" t="s">
        <v>157</v>
      </c>
      <c r="E68" s="29">
        <v>354.01</v>
      </c>
      <c r="F68" s="48"/>
      <c r="G68" s="29" t="s">
        <v>157</v>
      </c>
      <c r="H68" s="29">
        <v>353.7</v>
      </c>
      <c r="I68" s="48"/>
      <c r="J68" s="29" t="s">
        <v>157</v>
      </c>
      <c r="K68" s="29">
        <v>370.28</v>
      </c>
      <c r="L68" s="48"/>
      <c r="M68" s="29" t="s">
        <v>157</v>
      </c>
      <c r="N68" s="29">
        <v>357.62</v>
      </c>
      <c r="O68" s="48"/>
      <c r="P68" s="29" t="s">
        <v>157</v>
      </c>
      <c r="Q68" s="29">
        <v>343.4</v>
      </c>
      <c r="R68" s="48"/>
      <c r="S68" s="29" t="s">
        <v>157</v>
      </c>
      <c r="T68" s="29">
        <v>351.51</v>
      </c>
    </row>
    <row r="69" spans="3:20" ht="35.5" thickBot="1" x14ac:dyDescent="0.4">
      <c r="C69" s="46">
        <v>10</v>
      </c>
      <c r="D69" s="29" t="s">
        <v>153</v>
      </c>
      <c r="E69" s="29">
        <v>505.2</v>
      </c>
      <c r="F69" s="46">
        <v>10</v>
      </c>
      <c r="G69" s="29" t="s">
        <v>153</v>
      </c>
      <c r="H69" s="29">
        <v>522.03</v>
      </c>
      <c r="I69" s="46">
        <v>10</v>
      </c>
      <c r="J69" s="29" t="s">
        <v>153</v>
      </c>
      <c r="K69" s="29">
        <v>510.7</v>
      </c>
      <c r="L69" s="46">
        <v>10</v>
      </c>
      <c r="M69" s="29" t="s">
        <v>153</v>
      </c>
      <c r="N69" s="29">
        <v>489.25</v>
      </c>
      <c r="O69" s="46">
        <v>10</v>
      </c>
      <c r="P69" s="29" t="s">
        <v>153</v>
      </c>
      <c r="Q69" s="29">
        <v>501.12</v>
      </c>
      <c r="R69" s="46">
        <v>10</v>
      </c>
      <c r="S69" s="29" t="s">
        <v>153</v>
      </c>
      <c r="T69" s="29">
        <v>511.71</v>
      </c>
    </row>
    <row r="70" spans="3:20" ht="35.5" thickBot="1" x14ac:dyDescent="0.4">
      <c r="C70" s="47"/>
      <c r="D70" s="29" t="s">
        <v>185</v>
      </c>
      <c r="E70" s="29">
        <v>349.35</v>
      </c>
      <c r="F70" s="47"/>
      <c r="G70" s="29" t="s">
        <v>185</v>
      </c>
      <c r="H70" s="29">
        <v>359.92</v>
      </c>
      <c r="I70" s="47"/>
      <c r="J70" s="29" t="s">
        <v>185</v>
      </c>
      <c r="K70" s="29">
        <v>347.79</v>
      </c>
      <c r="L70" s="47"/>
      <c r="M70" s="29" t="s">
        <v>185</v>
      </c>
      <c r="N70" s="29">
        <v>365.43</v>
      </c>
      <c r="O70" s="47"/>
      <c r="P70" s="29" t="s">
        <v>185</v>
      </c>
      <c r="Q70" s="29">
        <v>372.47</v>
      </c>
      <c r="R70" s="47"/>
      <c r="S70" s="29" t="s">
        <v>185</v>
      </c>
      <c r="T70" s="29">
        <v>345.17</v>
      </c>
    </row>
    <row r="71" spans="3:20" ht="35.5" thickBot="1" x14ac:dyDescent="0.4">
      <c r="C71" s="47"/>
      <c r="D71" s="29" t="s">
        <v>154</v>
      </c>
      <c r="E71" s="29">
        <v>560.07000000000005</v>
      </c>
      <c r="F71" s="47"/>
      <c r="G71" s="29" t="s">
        <v>154</v>
      </c>
      <c r="H71" s="29">
        <v>546.54999999999995</v>
      </c>
      <c r="I71" s="47"/>
      <c r="J71" s="29" t="s">
        <v>154</v>
      </c>
      <c r="K71" s="29">
        <v>542.25</v>
      </c>
      <c r="L71" s="47"/>
      <c r="M71" s="29" t="s">
        <v>154</v>
      </c>
      <c r="N71" s="29">
        <v>517.99</v>
      </c>
      <c r="O71" s="47"/>
      <c r="P71" s="29" t="s">
        <v>154</v>
      </c>
      <c r="Q71" s="29">
        <v>520.01</v>
      </c>
      <c r="R71" s="47"/>
      <c r="S71" s="29" t="s">
        <v>154</v>
      </c>
      <c r="T71" s="29">
        <v>554.87</v>
      </c>
    </row>
    <row r="72" spans="3:20" ht="53" thickBot="1" x14ac:dyDescent="0.4">
      <c r="C72" s="47"/>
      <c r="D72" s="29" t="s">
        <v>155</v>
      </c>
      <c r="E72" s="29">
        <v>701.44</v>
      </c>
      <c r="F72" s="47"/>
      <c r="G72" s="29" t="s">
        <v>155</v>
      </c>
      <c r="H72" s="29">
        <v>717.42</v>
      </c>
      <c r="I72" s="47"/>
      <c r="J72" s="29" t="s">
        <v>155</v>
      </c>
      <c r="K72" s="29">
        <v>684.43</v>
      </c>
      <c r="L72" s="47"/>
      <c r="M72" s="29" t="s">
        <v>155</v>
      </c>
      <c r="N72" s="29">
        <v>686.78</v>
      </c>
      <c r="O72" s="47"/>
      <c r="P72" s="29" t="s">
        <v>155</v>
      </c>
      <c r="Q72" s="29">
        <v>742.1</v>
      </c>
      <c r="R72" s="47"/>
      <c r="S72" s="29" t="s">
        <v>155</v>
      </c>
      <c r="T72" s="29">
        <v>735.32</v>
      </c>
    </row>
    <row r="73" spans="3:20" ht="35.5" thickBot="1" x14ac:dyDescent="0.4">
      <c r="C73" s="47"/>
      <c r="D73" s="29" t="s">
        <v>169</v>
      </c>
      <c r="E73" s="29">
        <v>529.94000000000005</v>
      </c>
      <c r="F73" s="47"/>
      <c r="G73" s="29" t="s">
        <v>169</v>
      </c>
      <c r="H73" s="29">
        <v>539.15</v>
      </c>
      <c r="I73" s="47"/>
      <c r="J73" s="29" t="s">
        <v>169</v>
      </c>
      <c r="K73" s="29">
        <v>515.72</v>
      </c>
      <c r="L73" s="47"/>
      <c r="M73" s="29" t="s">
        <v>169</v>
      </c>
      <c r="N73" s="29">
        <v>535.04</v>
      </c>
      <c r="O73" s="47"/>
      <c r="P73" s="29" t="s">
        <v>169</v>
      </c>
      <c r="Q73" s="29">
        <v>540.54</v>
      </c>
      <c r="R73" s="47"/>
      <c r="S73" s="29" t="s">
        <v>169</v>
      </c>
      <c r="T73" s="29">
        <v>538.77</v>
      </c>
    </row>
    <row r="74" spans="3:20" ht="18" thickBot="1" x14ac:dyDescent="0.4">
      <c r="C74" s="47"/>
      <c r="D74" s="29" t="s">
        <v>156</v>
      </c>
      <c r="E74" s="29">
        <v>862.17</v>
      </c>
      <c r="F74" s="47"/>
      <c r="G74" s="29" t="s">
        <v>156</v>
      </c>
      <c r="H74" s="29">
        <v>919.13</v>
      </c>
      <c r="I74" s="47"/>
      <c r="J74" s="29" t="s">
        <v>156</v>
      </c>
      <c r="K74" s="29">
        <v>874.72</v>
      </c>
      <c r="L74" s="47"/>
      <c r="M74" s="29" t="s">
        <v>156</v>
      </c>
      <c r="N74" s="29">
        <v>931.87</v>
      </c>
      <c r="O74" s="47"/>
      <c r="P74" s="29" t="s">
        <v>156</v>
      </c>
      <c r="Q74" s="29">
        <v>920.28</v>
      </c>
      <c r="R74" s="47"/>
      <c r="S74" s="29" t="s">
        <v>156</v>
      </c>
      <c r="T74" s="29">
        <v>936.56</v>
      </c>
    </row>
    <row r="75" spans="3:20" ht="70.5" thickBot="1" x14ac:dyDescent="0.4">
      <c r="C75" s="48"/>
      <c r="D75" s="29" t="s">
        <v>157</v>
      </c>
      <c r="E75" s="29">
        <v>377.34</v>
      </c>
      <c r="F75" s="48"/>
      <c r="G75" s="29" t="s">
        <v>157</v>
      </c>
      <c r="H75" s="29">
        <v>377.2</v>
      </c>
      <c r="I75" s="48"/>
      <c r="J75" s="29" t="s">
        <v>157</v>
      </c>
      <c r="K75" s="29">
        <v>361.6</v>
      </c>
      <c r="L75" s="48"/>
      <c r="M75" s="29" t="s">
        <v>157</v>
      </c>
      <c r="N75" s="29">
        <v>358.96</v>
      </c>
      <c r="O75" s="48"/>
      <c r="P75" s="29" t="s">
        <v>157</v>
      </c>
      <c r="Q75" s="29">
        <v>358.18</v>
      </c>
      <c r="R75" s="48"/>
      <c r="S75" s="29" t="s">
        <v>157</v>
      </c>
      <c r="T75" s="29">
        <v>372.76</v>
      </c>
    </row>
    <row r="76" spans="3:20" ht="35.5" thickBot="1" x14ac:dyDescent="0.4">
      <c r="C76" s="46">
        <v>11</v>
      </c>
      <c r="D76" s="29" t="s">
        <v>153</v>
      </c>
      <c r="E76" s="29">
        <v>505.22</v>
      </c>
      <c r="F76" s="46">
        <v>11</v>
      </c>
      <c r="G76" s="29" t="s">
        <v>153</v>
      </c>
      <c r="H76" s="29">
        <v>493.24</v>
      </c>
      <c r="I76" s="46">
        <v>11</v>
      </c>
      <c r="J76" s="29" t="s">
        <v>153</v>
      </c>
      <c r="K76" s="29">
        <v>510.92</v>
      </c>
      <c r="L76" s="46">
        <v>11</v>
      </c>
      <c r="M76" s="29" t="s">
        <v>153</v>
      </c>
      <c r="N76" s="29">
        <v>536.49</v>
      </c>
      <c r="O76" s="46">
        <v>11</v>
      </c>
      <c r="P76" s="29" t="s">
        <v>153</v>
      </c>
      <c r="Q76" s="29">
        <v>535.04999999999995</v>
      </c>
      <c r="R76" s="46">
        <v>11</v>
      </c>
      <c r="S76" s="29" t="s">
        <v>153</v>
      </c>
      <c r="T76" s="29">
        <v>494.72</v>
      </c>
    </row>
    <row r="77" spans="3:20" ht="35.5" thickBot="1" x14ac:dyDescent="0.4">
      <c r="C77" s="47"/>
      <c r="D77" s="29" t="s">
        <v>185</v>
      </c>
      <c r="E77" s="29">
        <v>359.89</v>
      </c>
      <c r="F77" s="47"/>
      <c r="G77" s="29" t="s">
        <v>185</v>
      </c>
      <c r="H77" s="29">
        <v>350.14</v>
      </c>
      <c r="I77" s="47"/>
      <c r="J77" s="29" t="s">
        <v>185</v>
      </c>
      <c r="K77" s="29">
        <v>354.44</v>
      </c>
      <c r="L77" s="47"/>
      <c r="M77" s="29" t="s">
        <v>185</v>
      </c>
      <c r="N77" s="29">
        <v>355.97</v>
      </c>
      <c r="O77" s="47"/>
      <c r="P77" s="29" t="s">
        <v>185</v>
      </c>
      <c r="Q77" s="29">
        <v>349.7</v>
      </c>
      <c r="R77" s="47"/>
      <c r="S77" s="29" t="s">
        <v>185</v>
      </c>
      <c r="T77" s="29">
        <v>349.41</v>
      </c>
    </row>
    <row r="78" spans="3:20" ht="35.5" thickBot="1" x14ac:dyDescent="0.4">
      <c r="C78" s="47"/>
      <c r="D78" s="29" t="s">
        <v>154</v>
      </c>
      <c r="E78" s="29">
        <v>531.27</v>
      </c>
      <c r="F78" s="47"/>
      <c r="G78" s="29" t="s">
        <v>154</v>
      </c>
      <c r="H78" s="29">
        <v>540.30999999999995</v>
      </c>
      <c r="I78" s="47"/>
      <c r="J78" s="29" t="s">
        <v>154</v>
      </c>
      <c r="K78" s="29">
        <v>540.27</v>
      </c>
      <c r="L78" s="47"/>
      <c r="M78" s="29" t="s">
        <v>154</v>
      </c>
      <c r="N78" s="29">
        <v>559.69000000000005</v>
      </c>
      <c r="O78" s="47"/>
      <c r="P78" s="29" t="s">
        <v>154</v>
      </c>
      <c r="Q78" s="29">
        <v>527.97</v>
      </c>
      <c r="R78" s="47"/>
      <c r="S78" s="29" t="s">
        <v>154</v>
      </c>
      <c r="T78" s="29">
        <v>517.46</v>
      </c>
    </row>
    <row r="79" spans="3:20" ht="53" thickBot="1" x14ac:dyDescent="0.4">
      <c r="C79" s="47"/>
      <c r="D79" s="29" t="s">
        <v>155</v>
      </c>
      <c r="E79" s="29">
        <v>712.32</v>
      </c>
      <c r="F79" s="47"/>
      <c r="G79" s="29" t="s">
        <v>155</v>
      </c>
      <c r="H79" s="29">
        <v>687.31</v>
      </c>
      <c r="I79" s="47"/>
      <c r="J79" s="29" t="s">
        <v>155</v>
      </c>
      <c r="K79" s="29">
        <v>694.68</v>
      </c>
      <c r="L79" s="47"/>
      <c r="M79" s="29" t="s">
        <v>155</v>
      </c>
      <c r="N79" s="29">
        <v>747.42</v>
      </c>
      <c r="O79" s="47"/>
      <c r="P79" s="29" t="s">
        <v>155</v>
      </c>
      <c r="Q79" s="29">
        <v>743.5</v>
      </c>
      <c r="R79" s="47"/>
      <c r="S79" s="29" t="s">
        <v>155</v>
      </c>
      <c r="T79" s="29">
        <v>737.11</v>
      </c>
    </row>
    <row r="80" spans="3:20" ht="35.5" thickBot="1" x14ac:dyDescent="0.4">
      <c r="C80" s="47"/>
      <c r="D80" s="29" t="s">
        <v>169</v>
      </c>
      <c r="E80" s="29">
        <v>545.02</v>
      </c>
      <c r="F80" s="47"/>
      <c r="G80" s="29" t="s">
        <v>169</v>
      </c>
      <c r="H80" s="29">
        <v>515.88</v>
      </c>
      <c r="I80" s="47"/>
      <c r="J80" s="29" t="s">
        <v>169</v>
      </c>
      <c r="K80" s="29">
        <v>547.12</v>
      </c>
      <c r="L80" s="47"/>
      <c r="M80" s="29" t="s">
        <v>169</v>
      </c>
      <c r="N80" s="29">
        <v>540.46</v>
      </c>
      <c r="O80" s="47"/>
      <c r="P80" s="29" t="s">
        <v>169</v>
      </c>
      <c r="Q80" s="29">
        <v>520.04</v>
      </c>
      <c r="R80" s="47"/>
      <c r="S80" s="29" t="s">
        <v>169</v>
      </c>
      <c r="T80" s="29">
        <v>550.66</v>
      </c>
    </row>
    <row r="81" spans="3:20" ht="18" thickBot="1" x14ac:dyDescent="0.4">
      <c r="C81" s="47"/>
      <c r="D81" s="29" t="s">
        <v>156</v>
      </c>
      <c r="E81" s="29">
        <v>884.78</v>
      </c>
      <c r="F81" s="47"/>
      <c r="G81" s="29" t="s">
        <v>156</v>
      </c>
      <c r="H81" s="29">
        <v>936.94</v>
      </c>
      <c r="I81" s="47"/>
      <c r="J81" s="29" t="s">
        <v>156</v>
      </c>
      <c r="K81" s="29">
        <v>882.9</v>
      </c>
      <c r="L81" s="47"/>
      <c r="M81" s="29" t="s">
        <v>156</v>
      </c>
      <c r="N81" s="29">
        <v>872.23</v>
      </c>
      <c r="O81" s="47"/>
      <c r="P81" s="29" t="s">
        <v>156</v>
      </c>
      <c r="Q81" s="29">
        <v>906.45</v>
      </c>
      <c r="R81" s="47"/>
      <c r="S81" s="29" t="s">
        <v>156</v>
      </c>
      <c r="T81" s="29">
        <v>893</v>
      </c>
    </row>
    <row r="82" spans="3:20" ht="70.5" thickBot="1" x14ac:dyDescent="0.4">
      <c r="C82" s="48"/>
      <c r="D82" s="29" t="s">
        <v>157</v>
      </c>
      <c r="E82" s="29">
        <v>363.21</v>
      </c>
      <c r="F82" s="48"/>
      <c r="G82" s="29" t="s">
        <v>157</v>
      </c>
      <c r="H82" s="29">
        <v>343.48</v>
      </c>
      <c r="I82" s="48"/>
      <c r="J82" s="29" t="s">
        <v>157</v>
      </c>
      <c r="K82" s="29">
        <v>358.07</v>
      </c>
      <c r="L82" s="48"/>
      <c r="M82" s="29" t="s">
        <v>157</v>
      </c>
      <c r="N82" s="29">
        <v>367.64</v>
      </c>
      <c r="O82" s="48"/>
      <c r="P82" s="29" t="s">
        <v>157</v>
      </c>
      <c r="Q82" s="29">
        <v>363.12</v>
      </c>
      <c r="R82" s="48"/>
      <c r="S82" s="29" t="s">
        <v>157</v>
      </c>
      <c r="T82" s="29">
        <v>345.6</v>
      </c>
    </row>
    <row r="83" spans="3:20" ht="35.5" thickBot="1" x14ac:dyDescent="0.4">
      <c r="C83" s="46">
        <v>12</v>
      </c>
      <c r="D83" s="29" t="s">
        <v>153</v>
      </c>
      <c r="E83" s="29">
        <v>524.78</v>
      </c>
      <c r="F83" s="46">
        <v>12</v>
      </c>
      <c r="G83" s="29" t="s">
        <v>153</v>
      </c>
      <c r="H83" s="29">
        <v>527.38</v>
      </c>
      <c r="I83" s="46">
        <v>12</v>
      </c>
      <c r="J83" s="29" t="s">
        <v>153</v>
      </c>
      <c r="K83" s="29">
        <v>535.16</v>
      </c>
      <c r="L83" s="46">
        <v>12</v>
      </c>
      <c r="M83" s="29" t="s">
        <v>153</v>
      </c>
      <c r="N83" s="29">
        <v>502.44</v>
      </c>
      <c r="O83" s="46">
        <v>12</v>
      </c>
      <c r="P83" s="29" t="s">
        <v>153</v>
      </c>
      <c r="Q83" s="29">
        <v>524.37</v>
      </c>
      <c r="R83" s="46">
        <v>12</v>
      </c>
      <c r="S83" s="29" t="s">
        <v>153</v>
      </c>
      <c r="T83" s="29">
        <v>538.84</v>
      </c>
    </row>
    <row r="84" spans="3:20" ht="35.5" thickBot="1" x14ac:dyDescent="0.4">
      <c r="C84" s="47"/>
      <c r="D84" s="29" t="s">
        <v>185</v>
      </c>
      <c r="E84" s="29">
        <v>346.12</v>
      </c>
      <c r="F84" s="47"/>
      <c r="G84" s="29" t="s">
        <v>185</v>
      </c>
      <c r="H84" s="29">
        <v>364.58</v>
      </c>
      <c r="I84" s="47"/>
      <c r="J84" s="29" t="s">
        <v>185</v>
      </c>
      <c r="K84" s="29">
        <v>372.01</v>
      </c>
      <c r="L84" s="47"/>
      <c r="M84" s="29" t="s">
        <v>185</v>
      </c>
      <c r="N84" s="29">
        <v>360.98</v>
      </c>
      <c r="O84" s="47"/>
      <c r="P84" s="29" t="s">
        <v>185</v>
      </c>
      <c r="Q84" s="29">
        <v>370.81</v>
      </c>
      <c r="R84" s="47"/>
      <c r="S84" s="29" t="s">
        <v>185</v>
      </c>
      <c r="T84" s="29">
        <v>363.9</v>
      </c>
    </row>
    <row r="85" spans="3:20" ht="35.5" thickBot="1" x14ac:dyDescent="0.4">
      <c r="C85" s="47"/>
      <c r="D85" s="29" t="s">
        <v>154</v>
      </c>
      <c r="E85" s="29">
        <v>564.38</v>
      </c>
      <c r="F85" s="47"/>
      <c r="G85" s="29" t="s">
        <v>154</v>
      </c>
      <c r="H85" s="29">
        <v>524.09</v>
      </c>
      <c r="I85" s="47"/>
      <c r="J85" s="29" t="s">
        <v>154</v>
      </c>
      <c r="K85" s="29">
        <v>532.37</v>
      </c>
      <c r="L85" s="47"/>
      <c r="M85" s="29" t="s">
        <v>154</v>
      </c>
      <c r="N85" s="29">
        <v>542.5</v>
      </c>
      <c r="O85" s="47"/>
      <c r="P85" s="29" t="s">
        <v>154</v>
      </c>
      <c r="Q85" s="29">
        <v>514.46</v>
      </c>
      <c r="R85" s="47"/>
      <c r="S85" s="29" t="s">
        <v>154</v>
      </c>
      <c r="T85" s="29">
        <v>539.41999999999996</v>
      </c>
    </row>
    <row r="86" spans="3:20" ht="53" thickBot="1" x14ac:dyDescent="0.4">
      <c r="C86" s="47"/>
      <c r="D86" s="29" t="s">
        <v>155</v>
      </c>
      <c r="E86" s="29">
        <v>740.66</v>
      </c>
      <c r="F86" s="47"/>
      <c r="G86" s="29" t="s">
        <v>155</v>
      </c>
      <c r="H86" s="29">
        <v>748.17</v>
      </c>
      <c r="I86" s="47"/>
      <c r="J86" s="29" t="s">
        <v>155</v>
      </c>
      <c r="K86" s="29">
        <v>734.52</v>
      </c>
      <c r="L86" s="47"/>
      <c r="M86" s="29" t="s">
        <v>155</v>
      </c>
      <c r="N86" s="29">
        <v>719.08</v>
      </c>
      <c r="O86" s="47"/>
      <c r="P86" s="29" t="s">
        <v>155</v>
      </c>
      <c r="Q86" s="29">
        <v>697.08</v>
      </c>
      <c r="R86" s="47"/>
      <c r="S86" s="29" t="s">
        <v>155</v>
      </c>
      <c r="T86" s="29">
        <v>684.22</v>
      </c>
    </row>
    <row r="87" spans="3:20" ht="35.5" thickBot="1" x14ac:dyDescent="0.4">
      <c r="C87" s="47"/>
      <c r="D87" s="29" t="s">
        <v>169</v>
      </c>
      <c r="E87" s="29">
        <v>548.79</v>
      </c>
      <c r="F87" s="47"/>
      <c r="G87" s="29" t="s">
        <v>169</v>
      </c>
      <c r="H87" s="29">
        <v>553.03</v>
      </c>
      <c r="I87" s="47"/>
      <c r="J87" s="29" t="s">
        <v>169</v>
      </c>
      <c r="K87" s="29">
        <v>532.9</v>
      </c>
      <c r="L87" s="47"/>
      <c r="M87" s="29" t="s">
        <v>169</v>
      </c>
      <c r="N87" s="29">
        <v>517.59</v>
      </c>
      <c r="O87" s="47"/>
      <c r="P87" s="29" t="s">
        <v>169</v>
      </c>
      <c r="Q87" s="29">
        <v>548.11</v>
      </c>
      <c r="R87" s="47"/>
      <c r="S87" s="29" t="s">
        <v>169</v>
      </c>
      <c r="T87" s="29">
        <v>531.20000000000005</v>
      </c>
    </row>
    <row r="88" spans="3:20" ht="18" thickBot="1" x14ac:dyDescent="0.4">
      <c r="C88" s="47"/>
      <c r="D88" s="29" t="s">
        <v>156</v>
      </c>
      <c r="E88" s="29">
        <v>886.84</v>
      </c>
      <c r="F88" s="47"/>
      <c r="G88" s="29" t="s">
        <v>156</v>
      </c>
      <c r="H88" s="29">
        <v>941.97</v>
      </c>
      <c r="I88" s="47"/>
      <c r="J88" s="29" t="s">
        <v>156</v>
      </c>
      <c r="K88" s="29">
        <v>944.5</v>
      </c>
      <c r="L88" s="47"/>
      <c r="M88" s="29" t="s">
        <v>156</v>
      </c>
      <c r="N88" s="29">
        <v>857.69</v>
      </c>
      <c r="O88" s="47"/>
      <c r="P88" s="29" t="s">
        <v>156</v>
      </c>
      <c r="Q88" s="29">
        <v>919.36</v>
      </c>
      <c r="R88" s="47"/>
      <c r="S88" s="29" t="s">
        <v>156</v>
      </c>
      <c r="T88" s="29">
        <v>924.4</v>
      </c>
    </row>
    <row r="89" spans="3:20" ht="70.5" thickBot="1" x14ac:dyDescent="0.4">
      <c r="C89" s="48"/>
      <c r="D89" s="29" t="s">
        <v>157</v>
      </c>
      <c r="E89" s="29">
        <v>351.68</v>
      </c>
      <c r="F89" s="48"/>
      <c r="G89" s="30" t="s">
        <v>157</v>
      </c>
      <c r="H89" s="30">
        <v>376.37</v>
      </c>
      <c r="I89" s="48"/>
      <c r="J89" s="30" t="s">
        <v>157</v>
      </c>
      <c r="K89" s="30">
        <v>350.03</v>
      </c>
      <c r="L89" s="48"/>
      <c r="M89" s="30" t="s">
        <v>157</v>
      </c>
      <c r="N89" s="30">
        <v>358.11</v>
      </c>
      <c r="O89" s="48"/>
      <c r="P89" s="30" t="s">
        <v>157</v>
      </c>
      <c r="Q89" s="30">
        <v>360.16</v>
      </c>
      <c r="R89" s="48"/>
      <c r="S89" s="29" t="s">
        <v>157</v>
      </c>
      <c r="T89" s="29">
        <v>364.57</v>
      </c>
    </row>
  </sheetData>
  <mergeCells count="72">
    <mergeCell ref="R13:R19"/>
    <mergeCell ref="C6:C12"/>
    <mergeCell ref="F6:F12"/>
    <mergeCell ref="I6:I12"/>
    <mergeCell ref="L6:L12"/>
    <mergeCell ref="O6:O12"/>
    <mergeCell ref="R6:R12"/>
    <mergeCell ref="C13:C19"/>
    <mergeCell ref="F13:F19"/>
    <mergeCell ref="I13:I19"/>
    <mergeCell ref="L13:L19"/>
    <mergeCell ref="O13:O19"/>
    <mergeCell ref="R27:R33"/>
    <mergeCell ref="C20:C26"/>
    <mergeCell ref="F20:F26"/>
    <mergeCell ref="I20:I26"/>
    <mergeCell ref="L20:L26"/>
    <mergeCell ref="O20:O26"/>
    <mergeCell ref="R20:R26"/>
    <mergeCell ref="C27:C33"/>
    <mergeCell ref="F27:F33"/>
    <mergeCell ref="I27:I33"/>
    <mergeCell ref="L27:L33"/>
    <mergeCell ref="O27:O33"/>
    <mergeCell ref="R41:R47"/>
    <mergeCell ref="C34:C40"/>
    <mergeCell ref="F34:F40"/>
    <mergeCell ref="I34:I40"/>
    <mergeCell ref="L34:L40"/>
    <mergeCell ref="O34:O40"/>
    <mergeCell ref="R34:R40"/>
    <mergeCell ref="C41:C47"/>
    <mergeCell ref="F41:F47"/>
    <mergeCell ref="I41:I47"/>
    <mergeCell ref="L41:L47"/>
    <mergeCell ref="O41:O47"/>
    <mergeCell ref="R55:R61"/>
    <mergeCell ref="C48:C54"/>
    <mergeCell ref="F48:F54"/>
    <mergeCell ref="I48:I54"/>
    <mergeCell ref="L48:L54"/>
    <mergeCell ref="O48:O54"/>
    <mergeCell ref="R48:R54"/>
    <mergeCell ref="C55:C61"/>
    <mergeCell ref="F55:F61"/>
    <mergeCell ref="I55:I61"/>
    <mergeCell ref="L55:L61"/>
    <mergeCell ref="O55:O61"/>
    <mergeCell ref="R69:R75"/>
    <mergeCell ref="C62:C68"/>
    <mergeCell ref="F62:F68"/>
    <mergeCell ref="I62:I68"/>
    <mergeCell ref="L62:L68"/>
    <mergeCell ref="O62:O68"/>
    <mergeCell ref="R62:R68"/>
    <mergeCell ref="C69:C75"/>
    <mergeCell ref="F69:F75"/>
    <mergeCell ref="I69:I75"/>
    <mergeCell ref="L69:L75"/>
    <mergeCell ref="O69:O75"/>
    <mergeCell ref="R83:R89"/>
    <mergeCell ref="C76:C82"/>
    <mergeCell ref="F76:F82"/>
    <mergeCell ref="I76:I82"/>
    <mergeCell ref="L76:L82"/>
    <mergeCell ref="O76:O82"/>
    <mergeCell ref="R76:R82"/>
    <mergeCell ref="C83:C89"/>
    <mergeCell ref="F83:F89"/>
    <mergeCell ref="I83:I89"/>
    <mergeCell ref="L83:L89"/>
    <mergeCell ref="O83:O8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Perhitungan Data</vt:lpstr>
      <vt:lpstr>Observasi Waktu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Sefrian Akhmad</dc:creator>
  <cp:lastModifiedBy>Sefrian Akhmad</cp:lastModifiedBy>
  <dcterms:created xsi:type="dcterms:W3CDTF">2025-11-03T05:46:43Z</dcterms:created>
  <dcterms:modified xsi:type="dcterms:W3CDTF">2026-01-23T01:44:46Z</dcterms:modified>
</cp:coreProperties>
</file>